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loha\POMOCNE\"/>
    </mc:Choice>
  </mc:AlternateContent>
  <bookViews>
    <workbookView xWindow="0" yWindow="0" windowWidth="28800" windowHeight="12300"/>
  </bookViews>
  <sheets>
    <sheet name="Kryci list" sheetId="3" r:id="rId1"/>
    <sheet name="Rekapitulacia" sheetId="4" r:id="rId2"/>
    <sheet name="Prehlad" sheetId="5" r:id="rId3"/>
  </sheets>
  <definedNames>
    <definedName name="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162913" fullCalcOnLoad="1"/>
</workbook>
</file>

<file path=xl/calcChain.xml><?xml version="1.0" encoding="utf-8"?>
<calcChain xmlns="http://schemas.openxmlformats.org/spreadsheetml/2006/main">
  <c r="I30" i="3" l="1"/>
  <c r="J30" i="3"/>
  <c r="E17" i="4"/>
  <c r="W61" i="5"/>
  <c r="W63" i="5" s="1"/>
  <c r="G18" i="4" s="1"/>
  <c r="G17" i="4"/>
  <c r="N61" i="5"/>
  <c r="F17" i="4" s="1"/>
  <c r="L61" i="5"/>
  <c r="L63" i="5" s="1"/>
  <c r="E18" i="4" s="1"/>
  <c r="J60" i="5"/>
  <c r="H60" i="5"/>
  <c r="J59" i="5"/>
  <c r="H59" i="5"/>
  <c r="J58" i="5"/>
  <c r="I58" i="5"/>
  <c r="I61" i="5"/>
  <c r="C17" i="4"/>
  <c r="J57" i="5"/>
  <c r="H57" i="5"/>
  <c r="J56" i="5"/>
  <c r="H56" i="5"/>
  <c r="J55" i="5"/>
  <c r="H55" i="5"/>
  <c r="J54" i="5"/>
  <c r="J61" i="5" s="1"/>
  <c r="H54" i="5"/>
  <c r="H61" i="5" s="1"/>
  <c r="J53" i="5"/>
  <c r="H53" i="5"/>
  <c r="J52" i="5"/>
  <c r="H52" i="5"/>
  <c r="G14" i="4"/>
  <c r="W46" i="5"/>
  <c r="N46" i="5"/>
  <c r="F14" i="4"/>
  <c r="J45" i="5"/>
  <c r="H45" i="5"/>
  <c r="J44" i="5"/>
  <c r="H44" i="5"/>
  <c r="L43" i="5"/>
  <c r="J43" i="5"/>
  <c r="H43" i="5"/>
  <c r="J42" i="5"/>
  <c r="H42" i="5"/>
  <c r="J41" i="5"/>
  <c r="H41" i="5"/>
  <c r="J40" i="5"/>
  <c r="H40" i="5"/>
  <c r="J39" i="5"/>
  <c r="H39" i="5"/>
  <c r="J38" i="5"/>
  <c r="H38" i="5"/>
  <c r="J37" i="5"/>
  <c r="H37" i="5"/>
  <c r="L36" i="5"/>
  <c r="J36" i="5"/>
  <c r="J46" i="5" s="1"/>
  <c r="H36" i="5"/>
  <c r="L35" i="5"/>
  <c r="J35" i="5"/>
  <c r="I35" i="5"/>
  <c r="I46" i="5" s="1"/>
  <c r="L34" i="5"/>
  <c r="L46" i="5" s="1"/>
  <c r="E14" i="4" s="1"/>
  <c r="J34" i="5"/>
  <c r="H34" i="5"/>
  <c r="H46" i="5" s="1"/>
  <c r="B14" i="4" s="1"/>
  <c r="W31" i="5"/>
  <c r="G13" i="4"/>
  <c r="N31" i="5"/>
  <c r="F13" i="4"/>
  <c r="L30" i="5"/>
  <c r="J30" i="5"/>
  <c r="I30" i="5"/>
  <c r="I31" i="5"/>
  <c r="C13" i="4"/>
  <c r="L29" i="5"/>
  <c r="J29" i="5"/>
  <c r="H29" i="5"/>
  <c r="L28" i="5"/>
  <c r="J28" i="5"/>
  <c r="H28" i="5"/>
  <c r="L27" i="5"/>
  <c r="L31" i="5" s="1"/>
  <c r="J27" i="5"/>
  <c r="H27" i="5"/>
  <c r="H31" i="5" s="1"/>
  <c r="B13" i="4" s="1"/>
  <c r="L26" i="5"/>
  <c r="J26" i="5"/>
  <c r="H26" i="5"/>
  <c r="E12" i="4"/>
  <c r="W23" i="5"/>
  <c r="W48" i="5" s="1"/>
  <c r="L23" i="5"/>
  <c r="I23" i="5"/>
  <c r="C12" i="4"/>
  <c r="J22" i="5"/>
  <c r="H22" i="5"/>
  <c r="J21" i="5"/>
  <c r="H21" i="5"/>
  <c r="J20" i="5"/>
  <c r="H20" i="5"/>
  <c r="J19" i="5"/>
  <c r="H19" i="5"/>
  <c r="H23" i="5" s="1"/>
  <c r="J18" i="5"/>
  <c r="H18" i="5"/>
  <c r="J17" i="5"/>
  <c r="H17" i="5"/>
  <c r="N16" i="5"/>
  <c r="J16" i="5"/>
  <c r="H16" i="5"/>
  <c r="N15" i="5"/>
  <c r="N23" i="5" s="1"/>
  <c r="J15" i="5"/>
  <c r="H15" i="5"/>
  <c r="N14" i="5"/>
  <c r="J14" i="5"/>
  <c r="J23" i="5" s="1"/>
  <c r="H14" i="5"/>
  <c r="F1" i="3"/>
  <c r="J13" i="3"/>
  <c r="J14" i="3"/>
  <c r="F17" i="3"/>
  <c r="F18" i="3"/>
  <c r="F19" i="3"/>
  <c r="J20" i="3"/>
  <c r="F26" i="3"/>
  <c r="J26" i="3"/>
  <c r="D8" i="5"/>
  <c r="B8" i="4"/>
  <c r="J31" i="5"/>
  <c r="D13" i="4" s="1"/>
  <c r="I63" i="5"/>
  <c r="C18" i="4"/>
  <c r="G15" i="4" l="1"/>
  <c r="W65" i="5"/>
  <c r="G21" i="4" s="1"/>
  <c r="F12" i="4"/>
  <c r="N48" i="5"/>
  <c r="B17" i="4"/>
  <c r="H63" i="5"/>
  <c r="B18" i="4" s="1"/>
  <c r="E46" i="5"/>
  <c r="D14" i="4"/>
  <c r="D17" i="4"/>
  <c r="J63" i="5"/>
  <c r="E61" i="5"/>
  <c r="J48" i="5"/>
  <c r="E23" i="5"/>
  <c r="D12" i="4"/>
  <c r="L48" i="5"/>
  <c r="E13" i="4"/>
  <c r="I48" i="5"/>
  <c r="C14" i="4"/>
  <c r="B12" i="4"/>
  <c r="H48" i="5"/>
  <c r="N63" i="5"/>
  <c r="F18" i="4" s="1"/>
  <c r="G12" i="4"/>
  <c r="E31" i="5"/>
  <c r="C15" i="4" l="1"/>
  <c r="I65" i="5"/>
  <c r="C21" i="4" s="1"/>
  <c r="E16" i="3"/>
  <c r="E20" i="3" s="1"/>
  <c r="J65" i="5"/>
  <c r="D15" i="4"/>
  <c r="E48" i="5"/>
  <c r="N65" i="5"/>
  <c r="F21" i="4" s="1"/>
  <c r="F15" i="4"/>
  <c r="E15" i="4"/>
  <c r="L65" i="5"/>
  <c r="E21" i="4" s="1"/>
  <c r="D18" i="4"/>
  <c r="E63" i="5"/>
  <c r="D16" i="3"/>
  <c r="H65" i="5"/>
  <c r="B21" i="4" s="1"/>
  <c r="B15" i="4"/>
  <c r="E65" i="5" l="1"/>
  <c r="D21" i="4"/>
  <c r="F16" i="3"/>
  <c r="F20" i="3" s="1"/>
  <c r="J28" i="3" s="1"/>
  <c r="D20" i="3"/>
  <c r="I29" i="3" l="1"/>
  <c r="J29" i="3" s="1"/>
  <c r="J31" i="3" s="1"/>
  <c r="J12" i="3" l="1"/>
  <c r="F12" i="3"/>
  <c r="F13" i="3"/>
  <c r="F14" i="3"/>
</calcChain>
</file>

<file path=xl/sharedStrings.xml><?xml version="1.0" encoding="utf-8"?>
<sst xmlns="http://schemas.openxmlformats.org/spreadsheetml/2006/main" count="557" uniqueCount="234">
  <si>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</si>
  <si>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</si>
  <si>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</si>
  <si>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</si>
  <si>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</si>
  <si>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</si>
  <si>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</si>
  <si>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</si>
  <si>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</si>
  <si>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Miesto:</t>
  </si>
  <si>
    <t>Rozpočet</t>
  </si>
  <si>
    <t>Krycí list rozpočtu v</t>
  </si>
  <si>
    <t>SKK</t>
  </si>
  <si>
    <t>Čerpanie</t>
  </si>
  <si>
    <t>Krycí list splátky v</t>
  </si>
  <si>
    <t>za obdobie</t>
  </si>
  <si>
    <t>Mesiac 1999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</si>
  <si>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</si>
  <si>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</si>
  <si>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</si>
  <si>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</si>
  <si>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</si>
  <si>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</si>
  <si>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</si>
  <si>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IČO:</t>
  </si>
  <si>
    <t>DIČ:</t>
  </si>
  <si>
    <t>Projektant:</t>
  </si>
  <si>
    <t>A</t>
  </si>
  <si>
    <t xml:space="preserve"> ZRN</t>
  </si>
  <si>
    <t>konštrukcie a práce</t>
  </si>
  <si>
    <t>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</si>
  <si>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</si>
  <si>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</si>
  <si>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</si>
  <si>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</si>
  <si>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</si>
  <si>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</si>
  <si>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</si>
  <si>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</si>
  <si>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</si>
  <si>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</si>
  <si>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</si>
  <si>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</si>
  <si>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</si>
  <si>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</si>
  <si>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</si>
  <si>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</si>
  <si>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</si>
  <si>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</si>
  <si>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</si>
  <si>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</si>
  <si>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</si>
  <si>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</si>
  <si>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</si>
  <si>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</si>
  <si>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</si>
  <si>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</si>
  <si>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</si>
  <si>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Projektant: </t>
  </si>
  <si>
    <t>Rekapitulácia rozpočtu v</t>
  </si>
  <si>
    <t xml:space="preserve">Dodávateľ: </t>
  </si>
  <si>
    <t>Rekapitulácia splátky v</t>
  </si>
  <si>
    <t>Rekapitulácia výrobnej kalkulácie v</t>
  </si>
  <si>
    <t>Popis položky, stavebného dielu, remesla</t>
  </si>
  <si>
    <t>Konštrukcie</t>
  </si>
  <si>
    <t>Špecifikovaný</t>
  </si>
  <si>
    <t>Spolu</t>
  </si>
  <si>
    <t>Hmotnosť v tonách</t>
  </si>
  <si>
    <t>Suť v tonách</t>
  </si>
  <si>
    <t>a práce</t>
  </si>
  <si>
    <t>Nh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</si>
  <si>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</si>
  <si>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</si>
  <si>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</si>
  <si>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</si>
  <si>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</si>
  <si>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</si>
  <si>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</si>
  <si>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</si>
  <si>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</si>
  <si>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</si>
  <si>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</si>
  <si>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</si>
  <si>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</si>
  <si>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</si>
  <si>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</si>
  <si>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</si>
  <si>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</si>
  <si>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</si>
  <si>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</si>
  <si>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</si>
  <si>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</si>
  <si>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</si>
  <si>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</si>
  <si>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</si>
  <si>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</si>
  <si>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</si>
  <si>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</si>
  <si>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</si>
  <si>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</si>
  <si>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Odberateľ: Mesto Rožňava</t>
  </si>
  <si>
    <t xml:space="preserve">Spracoval:                                         </t>
  </si>
  <si>
    <t xml:space="preserve">JKSO : </t>
  </si>
  <si>
    <t>EUR</t>
  </si>
  <si>
    <t>Dátum: 13.01.2020</t>
  </si>
  <si>
    <t>Objekt :6. Ulica Jána Pavla II. ( Snaha )</t>
  </si>
  <si>
    <t>JKSO :</t>
  </si>
  <si>
    <t>13.01.2020</t>
  </si>
  <si>
    <t>Mesto Rožňava</t>
  </si>
  <si>
    <t xml:space="preserve">      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</si>
  <si>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</si>
  <si>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</si>
  <si>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</si>
  <si>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</si>
  <si>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</si>
  <si>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</si>
  <si>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</si>
  <si>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</si>
  <si>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</si>
  <si>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</si>
  <si>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</si>
  <si>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</si>
  <si>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</si>
  <si>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</si>
  <si>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</si>
  <si>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PRÁCE A DODÁVKY HSV</t>
  </si>
  <si>
    <t>1 - ZEMNE PRÁCE</t>
  </si>
  <si>
    <t>221</t>
  </si>
  <si>
    <t xml:space="preserve">11310-5100   </t>
  </si>
  <si>
    <t xml:space="preserve">Úprava jestvujúceho podkladu, doplnenie, vyspravenie                                                                    </t>
  </si>
  <si>
    <t xml:space="preserve">m2      </t>
  </si>
  <si>
    <t xml:space="preserve">                    </t>
  </si>
  <si>
    <t>45.11.11</t>
  </si>
  <si>
    <t>272</t>
  </si>
  <si>
    <t xml:space="preserve">11310-6121   </t>
  </si>
  <si>
    <t xml:space="preserve">Rozobratie dlažby pre chodcov z betón. dlaždíc alebo tvárnic                                                            </t>
  </si>
  <si>
    <t xml:space="preserve">11310-7131   </t>
  </si>
  <si>
    <t xml:space="preserve">Odstránenie podkladov alebo krytov z betónu prost. hr. do 15 cm, do 200 m2                                              </t>
  </si>
  <si>
    <t>001</t>
  </si>
  <si>
    <t xml:space="preserve">12230-1101   </t>
  </si>
  <si>
    <t xml:space="preserve">Odkopávky a prekopávky nezapaž. v horn. tr. 4 do 100 m3                                                                 </t>
  </si>
  <si>
    <t xml:space="preserve">m3      </t>
  </si>
  <si>
    <t>45.11.21</t>
  </si>
  <si>
    <t xml:space="preserve">12230-1109   </t>
  </si>
  <si>
    <t xml:space="preserve">Príplatok za lepivosť   horn. 4                                                                                         </t>
  </si>
  <si>
    <t xml:space="preserve">16220-1101   </t>
  </si>
  <si>
    <t xml:space="preserve">Vodorovné premiestnenie výkopu do 20 m horn. tr. 1-4                                                                    </t>
  </si>
  <si>
    <t xml:space="preserve">16260-1102   </t>
  </si>
  <si>
    <t xml:space="preserve">Vodorovné premiestnenie výkopu do 5000 m horn. tr. 1-4                                                                  </t>
  </si>
  <si>
    <t xml:space="preserve">16710-1101   </t>
  </si>
  <si>
    <t xml:space="preserve">Nakladanie výkopku do 100 m3 v horn. tr. 1-4                                                                            </t>
  </si>
  <si>
    <t xml:space="preserve">17120-1201   </t>
  </si>
  <si>
    <t xml:space="preserve">Uloženie sypaniny na skládku                                                                                            </t>
  </si>
  <si>
    <t>45.11.24</t>
  </si>
  <si>
    <t xml:space="preserve">1 - ZEMNE PRÁCE  spolu: </t>
  </si>
  <si>
    <t>5 - KOMUNIKÁCIE</t>
  </si>
  <si>
    <t xml:space="preserve">56421-1111   </t>
  </si>
  <si>
    <t xml:space="preserve">Podklad zo štrkopiesku hr. 4 cm                                                                                         </t>
  </si>
  <si>
    <t>45.23.11</t>
  </si>
  <si>
    <t xml:space="preserve">56483-1111   </t>
  </si>
  <si>
    <t xml:space="preserve">Podklad zo štrkodrte fr. 8-16 hr. 10 cm                                                                                 </t>
  </si>
  <si>
    <t xml:space="preserve">56485-1111   </t>
  </si>
  <si>
    <t xml:space="preserve">Podklad zo štrkodrte hr. 15 cm                                                                                          </t>
  </si>
  <si>
    <t xml:space="preserve">59621-1110   </t>
  </si>
  <si>
    <t xml:space="preserve">Kladenie zámkovej dlažby pre chodcov hr. 6 cm                                                                           </t>
  </si>
  <si>
    <t>45.23.12</t>
  </si>
  <si>
    <t>MAT</t>
  </si>
  <si>
    <t xml:space="preserve">592 450040   </t>
  </si>
  <si>
    <t xml:space="preserve">Dlažba zámková hr. 6 cm                                                                                                 </t>
  </si>
  <si>
    <t>26.61.11</t>
  </si>
  <si>
    <t xml:space="preserve">5 - KOMUNIKÁCIE  spolu: </t>
  </si>
  <si>
    <t>9 - OSTATNÉ KONŠTRUKCIE A PRÁCE</t>
  </si>
  <si>
    <t xml:space="preserve">91786-2111   </t>
  </si>
  <si>
    <t xml:space="preserve">Osadenie chodník. obrubníka betónového stojatého                                                                        </t>
  </si>
  <si>
    <t xml:space="preserve">m       </t>
  </si>
  <si>
    <t xml:space="preserve">592 174000   </t>
  </si>
  <si>
    <t xml:space="preserve">Obrubník chodníkový 1000/200/50                                                                                         </t>
  </si>
  <si>
    <t xml:space="preserve">kus     </t>
  </si>
  <si>
    <t xml:space="preserve">91810-1111   </t>
  </si>
  <si>
    <t xml:space="preserve">Lôžko pod obrubníky, krajníky, obruby z betónu tr. C12/15                                                               </t>
  </si>
  <si>
    <t>013</t>
  </si>
  <si>
    <t xml:space="preserve">97908-1111   </t>
  </si>
  <si>
    <t xml:space="preserve">Odvoz sute a vybúraných hmôt na skládku do 1 km                                                                         </t>
  </si>
  <si>
    <t xml:space="preserve">t       </t>
  </si>
  <si>
    <t xml:space="preserve">97908-1121   </t>
  </si>
  <si>
    <t xml:space="preserve">Odvoz sute a vybúraných hmôt na skládku každý ďalší 1 km                                                                </t>
  </si>
  <si>
    <t xml:space="preserve">97908-2111   </t>
  </si>
  <si>
    <t xml:space="preserve">Vnútrostavenisková doprava sute a vybúraných hmôt do 10 m                                                               </t>
  </si>
  <si>
    <t xml:space="preserve">97908-2121   </t>
  </si>
  <si>
    <t xml:space="preserve">Vnútrost. doprava sute a vybúraných hmôt každých ďalších 5 m                                                            </t>
  </si>
  <si>
    <t>211</t>
  </si>
  <si>
    <t xml:space="preserve">97908-7113   </t>
  </si>
  <si>
    <t xml:space="preserve">Nakladanie vybúraných hmôt                                                                                              </t>
  </si>
  <si>
    <t xml:space="preserve">97913-1410   </t>
  </si>
  <si>
    <t xml:space="preserve">Poplatok za ulož.a znešk.stav.sute na urč.sklád. -z demol.vozoviek "O"-ost.odpad                                        </t>
  </si>
  <si>
    <t xml:space="preserve">97913-1415   </t>
  </si>
  <si>
    <t xml:space="preserve">Poplatok za uloženie vykopanej zeminy                                                                                   </t>
  </si>
  <si>
    <t xml:space="preserve"> m3     </t>
  </si>
  <si>
    <t>011</t>
  </si>
  <si>
    <t xml:space="preserve">99801-1001   </t>
  </si>
  <si>
    <t xml:space="preserve">Presun hmôt  výšky do 6 m                                                                                               </t>
  </si>
  <si>
    <t>45.21.6*</t>
  </si>
  <si>
    <t xml:space="preserve">99801-1015   </t>
  </si>
  <si>
    <t xml:space="preserve">Prípl. za zväčšený presun do 1 km                                                                                       </t>
  </si>
  <si>
    <t xml:space="preserve">9 - OSTATNÉ KONŠTRUKCIE A PRÁCE  spolu: </t>
  </si>
  <si>
    <t xml:space="preserve">PRÁCE A DODÁVKY HSV  spolu: </t>
  </si>
  <si>
    <t>OSTATNÉ</t>
  </si>
  <si>
    <t>OST</t>
  </si>
  <si>
    <t xml:space="preserve">99999-9901   </t>
  </si>
  <si>
    <t xml:space="preserve">Montáž + dodávka lavičiek 1,5 m, vrátane spoj. materiálu, podkladu                                                      </t>
  </si>
  <si>
    <t xml:space="preserve">ks      </t>
  </si>
  <si>
    <t>U</t>
  </si>
  <si>
    <t xml:space="preserve">  .  .  </t>
  </si>
  <si>
    <t xml:space="preserve">99999-9902   </t>
  </si>
  <si>
    <t xml:space="preserve">Montáž + dodávka tabule na cestovný poriadok                                                                            </t>
  </si>
  <si>
    <t xml:space="preserve">99999-9903   </t>
  </si>
  <si>
    <t xml:space="preserve">Montáž + dodávka tabule na označenie zastávky                                                                           </t>
  </si>
  <si>
    <t xml:space="preserve">99999-9904   </t>
  </si>
  <si>
    <t xml:space="preserve">Montáž + dodávka vitríny                                                                                                </t>
  </si>
  <si>
    <t xml:space="preserve">99999-9905   </t>
  </si>
  <si>
    <t xml:space="preserve">Montáž + dodávka plagátovacej plochy 1,5x 1,22 m                                                                        </t>
  </si>
  <si>
    <t xml:space="preserve">99999-9906   </t>
  </si>
  <si>
    <t xml:space="preserve">Montáž  autobusovej zastávky                                                                                            </t>
  </si>
  <si>
    <t xml:space="preserve">642 9F0885   </t>
  </si>
  <si>
    <t xml:space="preserve">Autobusová zastávka - žiar.zinkovaná, zastrešenie polykarb., oplášt. bez. sklo, lavička, vrát. spoj. materiálu          </t>
  </si>
  <si>
    <t>29.13.12</t>
  </si>
  <si>
    <t xml:space="preserve">99999-9907   </t>
  </si>
  <si>
    <t xml:space="preserve">Montáž + dodávka smetného koša                                                                                          </t>
  </si>
  <si>
    <t xml:space="preserve">99999-9909   </t>
  </si>
  <si>
    <t xml:space="preserve">Doprava                                                                                                                 </t>
  </si>
  <si>
    <t xml:space="preserve">kpl     </t>
  </si>
  <si>
    <t xml:space="preserve">OSTATNÉ  spolu: </t>
  </si>
  <si>
    <t>Za rozpočet celkom</t>
  </si>
  <si>
    <t>Stavba : Modernizácia a rekonštrukcia autobusových zastávok v Rožňave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</si>
</sst>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8" formatCode="_-* #,##0\ &quot;Sk&quot;_-;\-* #,##0\ &quot;Sk&quot;_-;_-* &quot;-&quot;\ &quot;Sk&quot;_-;_-@_-"/>
    <numFmt numFmtId="190" formatCode="#,##0.000"/>
    <numFmt numFmtId="191" formatCode="#,##0.00000"/>
    <numFmt numFmtId="192" formatCode="#,##0&quot; &quot;"/>
    <numFmt numFmtId="197" formatCode="#,##0&quot; Sk&quot;;[Red]&quot;-&quot;#,##0&quot; Sk&quot;"/>
    <numFmt numFmtId="205" formatCode="0.000"/>
  </numFmts>
  <fonts count="18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18"/>
      <color theme="3"/>
      <name val="Cambria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97" fontId="6" fillId="0" borderId="1"/>
    <xf numFmtId="0" fontId="6" fillId="0" borderId="1" applyFont="0" applyFill="0"/>
    <xf numFmtId="178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73" applyNumberFormat="0" applyFill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7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7" fillId="28" borderId="0" applyNumberFormat="0" applyBorder="0" applyAlignment="0" applyProtection="0"/>
  </cellStyleXfs>
  <cellXfs count="141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90" fontId="1" fillId="0" borderId="0" xfId="0" applyNumberFormat="1" applyFont="1" applyProtection="1"/>
    <xf numFmtId="4" fontId="1" fillId="0" borderId="0" xfId="0" applyNumberFormat="1" applyFont="1" applyProtection="1"/>
    <xf numFmtId="19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4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Continuous"/>
    </xf>
    <xf numFmtId="0" fontId="1" fillId="0" borderId="7" xfId="0" applyFont="1" applyBorder="1" applyAlignment="1" applyProtection="1">
      <alignment horizontal="centerContinuous"/>
    </xf>
    <xf numFmtId="0" fontId="1" fillId="0" borderId="8" xfId="0" applyFont="1" applyBorder="1" applyAlignment="1" applyProtection="1">
      <alignment horizontal="centerContinuous"/>
    </xf>
    <xf numFmtId="0" fontId="1" fillId="0" borderId="9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15" xfId="28" applyFont="1" applyBorder="1" applyAlignment="1">
      <alignment horizontal="left" vertical="center"/>
    </xf>
    <xf numFmtId="0" fontId="1" fillId="0" borderId="16" xfId="28" applyFont="1" applyBorder="1" applyAlignment="1">
      <alignment horizontal="left" vertical="center"/>
    </xf>
    <xf numFmtId="0" fontId="1" fillId="0" borderId="16" xfId="28" applyFont="1" applyBorder="1" applyAlignment="1">
      <alignment horizontal="right" vertical="center"/>
    </xf>
    <xf numFmtId="0" fontId="1" fillId="0" borderId="17" xfId="28" applyFont="1" applyBorder="1" applyAlignment="1">
      <alignment horizontal="left" vertical="center"/>
    </xf>
    <xf numFmtId="0" fontId="1" fillId="0" borderId="18" xfId="28" applyFont="1" applyBorder="1" applyAlignment="1">
      <alignment horizontal="left" vertical="center"/>
    </xf>
    <xf numFmtId="0" fontId="1" fillId="0" borderId="19" xfId="28" applyFont="1" applyBorder="1" applyAlignment="1">
      <alignment horizontal="left" vertical="center"/>
    </xf>
    <xf numFmtId="0" fontId="1" fillId="0" borderId="19" xfId="28" applyFont="1" applyBorder="1" applyAlignment="1">
      <alignment horizontal="right" vertical="center"/>
    </xf>
    <xf numFmtId="0" fontId="1" fillId="0" borderId="20" xfId="28" applyFont="1" applyBorder="1" applyAlignment="1">
      <alignment horizontal="left" vertical="center"/>
    </xf>
    <xf numFmtId="0" fontId="1" fillId="0" borderId="21" xfId="28" applyFont="1" applyBorder="1" applyAlignment="1">
      <alignment horizontal="left" vertical="center"/>
    </xf>
    <xf numFmtId="0" fontId="1" fillId="0" borderId="22" xfId="28" applyFont="1" applyBorder="1" applyAlignment="1">
      <alignment horizontal="left" vertical="center"/>
    </xf>
    <xf numFmtId="0" fontId="1" fillId="0" borderId="22" xfId="28" applyFont="1" applyBorder="1" applyAlignment="1">
      <alignment horizontal="right" vertical="center"/>
    </xf>
    <xf numFmtId="0" fontId="1" fillId="0" borderId="23" xfId="28" applyFont="1" applyBorder="1" applyAlignment="1">
      <alignment horizontal="left" vertical="center"/>
    </xf>
    <xf numFmtId="0" fontId="1" fillId="0" borderId="24" xfId="28" applyFont="1" applyBorder="1" applyAlignment="1">
      <alignment horizontal="left" vertical="center"/>
    </xf>
    <xf numFmtId="0" fontId="1" fillId="0" borderId="25" xfId="28" applyFont="1" applyBorder="1" applyAlignment="1">
      <alignment horizontal="right" vertical="center"/>
    </xf>
    <xf numFmtId="0" fontId="1" fillId="0" borderId="25" xfId="28" applyFont="1" applyBorder="1" applyAlignment="1">
      <alignment horizontal="left" vertical="center"/>
    </xf>
    <xf numFmtId="0" fontId="1" fillId="0" borderId="26" xfId="28" applyFont="1" applyBorder="1" applyAlignment="1">
      <alignment horizontal="left" vertical="center"/>
    </xf>
    <xf numFmtId="0" fontId="1" fillId="0" borderId="27" xfId="28" applyFont="1" applyBorder="1" applyAlignment="1">
      <alignment horizontal="left" vertical="center"/>
    </xf>
    <xf numFmtId="0" fontId="1" fillId="0" borderId="28" xfId="28" applyFont="1" applyBorder="1" applyAlignment="1">
      <alignment horizontal="right" vertical="center"/>
    </xf>
    <xf numFmtId="0" fontId="1" fillId="0" borderId="28" xfId="28" applyFont="1" applyBorder="1" applyAlignment="1">
      <alignment horizontal="left" vertical="center"/>
    </xf>
    <xf numFmtId="0" fontId="1" fillId="0" borderId="29" xfId="28" applyFont="1" applyBorder="1" applyAlignment="1">
      <alignment horizontal="left" vertical="center"/>
    </xf>
    <xf numFmtId="0" fontId="1" fillId="0" borderId="30" xfId="28" applyFont="1" applyBorder="1" applyAlignment="1">
      <alignment horizontal="left" vertical="center"/>
    </xf>
    <xf numFmtId="0" fontId="1" fillId="0" borderId="31" xfId="28" applyFont="1" applyBorder="1" applyAlignment="1">
      <alignment horizontal="left" vertical="center"/>
    </xf>
    <xf numFmtId="0" fontId="1" fillId="0" borderId="32" xfId="28" applyFont="1" applyBorder="1" applyAlignment="1">
      <alignment horizontal="left" vertical="center"/>
    </xf>
    <xf numFmtId="0" fontId="1" fillId="0" borderId="33" xfId="28" applyFont="1" applyBorder="1" applyAlignment="1">
      <alignment horizontal="left" vertical="center"/>
    </xf>
    <xf numFmtId="0" fontId="1" fillId="0" borderId="34" xfId="28" applyFont="1" applyBorder="1" applyAlignment="1">
      <alignment horizontal="left" vertical="center"/>
    </xf>
    <xf numFmtId="0" fontId="1" fillId="0" borderId="34" xfId="28" applyFont="1" applyBorder="1" applyAlignment="1">
      <alignment horizontal="center" vertical="center"/>
    </xf>
    <xf numFmtId="0" fontId="1" fillId="0" borderId="35" xfId="28" applyFont="1" applyBorder="1" applyAlignment="1">
      <alignment horizontal="center" vertical="center"/>
    </xf>
    <xf numFmtId="0" fontId="1" fillId="0" borderId="36" xfId="28" applyFont="1" applyBorder="1" applyAlignment="1">
      <alignment horizontal="center" vertical="center"/>
    </xf>
    <xf numFmtId="0" fontId="1" fillId="0" borderId="37" xfId="28" applyFont="1" applyBorder="1" applyAlignment="1">
      <alignment horizontal="center" vertical="center"/>
    </xf>
    <xf numFmtId="0" fontId="1" fillId="0" borderId="38" xfId="28" applyFont="1" applyBorder="1" applyAlignment="1">
      <alignment horizontal="center" vertical="center"/>
    </xf>
    <xf numFmtId="0" fontId="1" fillId="0" borderId="39" xfId="28" applyFont="1" applyBorder="1" applyAlignment="1">
      <alignment horizontal="center" vertical="center"/>
    </xf>
    <xf numFmtId="0" fontId="1" fillId="0" borderId="40" xfId="28" applyFont="1" applyBorder="1" applyAlignment="1">
      <alignment horizontal="left" vertical="center"/>
    </xf>
    <xf numFmtId="0" fontId="1" fillId="0" borderId="41" xfId="28" applyFont="1" applyBorder="1" applyAlignment="1">
      <alignment horizontal="left" vertical="center"/>
    </xf>
    <xf numFmtId="0" fontId="1" fillId="0" borderId="42" xfId="28" applyFont="1" applyBorder="1" applyAlignment="1">
      <alignment horizontal="center" vertical="center"/>
    </xf>
    <xf numFmtId="0" fontId="1" fillId="0" borderId="3" xfId="28" applyFont="1" applyBorder="1" applyAlignment="1">
      <alignment horizontal="left" vertical="center"/>
    </xf>
    <xf numFmtId="0" fontId="1" fillId="0" borderId="43" xfId="28" applyFont="1" applyBorder="1" applyAlignment="1">
      <alignment horizontal="left" vertical="center"/>
    </xf>
    <xf numFmtId="0" fontId="1" fillId="0" borderId="44" xfId="28" applyFont="1" applyBorder="1" applyAlignment="1">
      <alignment horizontal="center" vertical="center"/>
    </xf>
    <xf numFmtId="0" fontId="1" fillId="0" borderId="45" xfId="28" applyFont="1" applyBorder="1" applyAlignment="1">
      <alignment horizontal="left" vertical="center"/>
    </xf>
    <xf numFmtId="0" fontId="1" fillId="0" borderId="46" xfId="28" applyFont="1" applyBorder="1" applyAlignment="1">
      <alignment horizontal="center" vertical="center"/>
    </xf>
    <xf numFmtId="0" fontId="1" fillId="0" borderId="47" xfId="28" applyFont="1" applyBorder="1" applyAlignment="1">
      <alignment horizontal="left" vertical="center"/>
    </xf>
    <xf numFmtId="10" fontId="1" fillId="0" borderId="47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left" vertical="center"/>
    </xf>
    <xf numFmtId="0" fontId="1" fillId="0" borderId="46" xfId="28" applyFont="1" applyBorder="1" applyAlignment="1">
      <alignment horizontal="right" vertical="center"/>
    </xf>
    <xf numFmtId="0" fontId="1" fillId="0" borderId="49" xfId="28" applyFont="1" applyBorder="1" applyAlignment="1">
      <alignment horizontal="center" vertical="center"/>
    </xf>
    <xf numFmtId="0" fontId="1" fillId="0" borderId="50" xfId="28" applyFont="1" applyBorder="1" applyAlignment="1">
      <alignment horizontal="left" vertical="center"/>
    </xf>
    <xf numFmtId="0" fontId="1" fillId="0" borderId="50" xfId="28" applyFont="1" applyBorder="1" applyAlignment="1">
      <alignment horizontal="right" vertical="center"/>
    </xf>
    <xf numFmtId="0" fontId="1" fillId="0" borderId="51" xfId="28" applyFont="1" applyBorder="1" applyAlignment="1">
      <alignment horizontal="right" vertical="center"/>
    </xf>
    <xf numFmtId="3" fontId="1" fillId="0" borderId="0" xfId="28" applyNumberFormat="1" applyFont="1" applyBorder="1" applyAlignment="1">
      <alignment horizontal="right" vertical="center"/>
    </xf>
    <xf numFmtId="0" fontId="1" fillId="0" borderId="49" xfId="28" applyFont="1" applyBorder="1" applyAlignment="1">
      <alignment horizontal="left" vertical="center"/>
    </xf>
    <xf numFmtId="0" fontId="1" fillId="0" borderId="0" xfId="28" applyFont="1" applyBorder="1" applyAlignment="1">
      <alignment horizontal="right" vertical="center"/>
    </xf>
    <xf numFmtId="0" fontId="1" fillId="0" borderId="0" xfId="28" applyFont="1" applyBorder="1" applyAlignment="1">
      <alignment horizontal="left" vertical="center"/>
    </xf>
    <xf numFmtId="0" fontId="1" fillId="0" borderId="52" xfId="28" applyFont="1" applyBorder="1" applyAlignment="1">
      <alignment horizontal="right" vertical="center"/>
    </xf>
    <xf numFmtId="0" fontId="1" fillId="0" borderId="53" xfId="28" applyFont="1" applyBorder="1" applyAlignment="1">
      <alignment horizontal="right" vertical="center"/>
    </xf>
    <xf numFmtId="3" fontId="1" fillId="0" borderId="52" xfId="28" applyNumberFormat="1" applyFont="1" applyBorder="1" applyAlignment="1">
      <alignment horizontal="right" vertical="center"/>
    </xf>
    <xf numFmtId="3" fontId="1" fillId="0" borderId="54" xfId="28" applyNumberFormat="1" applyFont="1" applyBorder="1" applyAlignment="1">
      <alignment horizontal="right" vertical="center"/>
    </xf>
    <xf numFmtId="0" fontId="1" fillId="0" borderId="55" xfId="28" applyFont="1" applyBorder="1" applyAlignment="1">
      <alignment horizontal="left" vertical="center"/>
    </xf>
    <xf numFmtId="0" fontId="1" fillId="0" borderId="50" xfId="28" applyFont="1" applyBorder="1" applyAlignment="1">
      <alignment horizontal="center" vertical="center"/>
    </xf>
    <xf numFmtId="0" fontId="1" fillId="0" borderId="56" xfId="28" applyFont="1" applyBorder="1" applyAlignment="1">
      <alignment horizontal="center" vertical="center"/>
    </xf>
    <xf numFmtId="0" fontId="1" fillId="0" borderId="57" xfId="28" applyFont="1" applyBorder="1" applyAlignment="1">
      <alignment horizontal="left" vertical="center"/>
    </xf>
    <xf numFmtId="0" fontId="1" fillId="0" borderId="0" xfId="28" applyFont="1"/>
    <xf numFmtId="0" fontId="1" fillId="0" borderId="0" xfId="28" applyFont="1" applyAlignment="1">
      <alignment horizontal="left" vertical="center"/>
    </xf>
    <xf numFmtId="0" fontId="1" fillId="0" borderId="36" xfId="28" applyFont="1" applyBorder="1" applyAlignment="1">
      <alignment horizontal="left" vertical="center"/>
    </xf>
    <xf numFmtId="0" fontId="3" fillId="0" borderId="58" xfId="28" applyFont="1" applyBorder="1" applyAlignment="1">
      <alignment horizontal="center" vertical="center"/>
    </xf>
    <xf numFmtId="0" fontId="3" fillId="0" borderId="59" xfId="28" applyFont="1" applyBorder="1" applyAlignment="1">
      <alignment horizontal="center" vertical="center"/>
    </xf>
    <xf numFmtId="0" fontId="1" fillId="0" borderId="60" xfId="28" applyFont="1" applyBorder="1" applyAlignment="1">
      <alignment horizontal="left" vertical="center"/>
    </xf>
    <xf numFmtId="192" fontId="1" fillId="0" borderId="61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right" vertical="center"/>
    </xf>
    <xf numFmtId="0" fontId="1" fillId="0" borderId="62" xfId="28" applyNumberFormat="1" applyFont="1" applyBorder="1" applyAlignment="1">
      <alignment horizontal="left" vertical="center"/>
    </xf>
    <xf numFmtId="10" fontId="1" fillId="0" borderId="28" xfId="28" applyNumberFormat="1" applyFont="1" applyBorder="1" applyAlignment="1">
      <alignment horizontal="right" vertical="center"/>
    </xf>
    <xf numFmtId="10" fontId="1" fillId="0" borderId="19" xfId="28" applyNumberFormat="1" applyFont="1" applyBorder="1" applyAlignment="1">
      <alignment horizontal="right" vertical="center"/>
    </xf>
    <xf numFmtId="10" fontId="1" fillId="0" borderId="63" xfId="28" applyNumberFormat="1" applyFont="1" applyBorder="1" applyAlignment="1">
      <alignment horizontal="right" vertical="center"/>
    </xf>
    <xf numFmtId="0" fontId="1" fillId="0" borderId="15" xfId="28" applyFont="1" applyBorder="1" applyAlignment="1">
      <alignment horizontal="right" vertical="center"/>
    </xf>
    <xf numFmtId="0" fontId="1" fillId="0" borderId="27" xfId="28" applyFont="1" applyBorder="1" applyAlignment="1">
      <alignment horizontal="right" vertical="center"/>
    </xf>
    <xf numFmtId="0" fontId="1" fillId="0" borderId="30" xfId="28" applyFont="1" applyBorder="1" applyAlignment="1">
      <alignment horizontal="right" vertical="center"/>
    </xf>
    <xf numFmtId="0" fontId="1" fillId="0" borderId="31" xfId="28" applyFont="1" applyBorder="1" applyAlignment="1">
      <alignment horizontal="right" vertical="center"/>
    </xf>
    <xf numFmtId="0" fontId="1" fillId="0" borderId="64" xfId="0" applyFont="1" applyBorder="1" applyAlignment="1" applyProtection="1">
      <alignment horizontal="center"/>
    </xf>
    <xf numFmtId="0" fontId="1" fillId="0" borderId="4" xfId="0" applyNumberFormat="1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0" fontId="1" fillId="0" borderId="65" xfId="0" applyNumberFormat="1" applyFont="1" applyBorder="1" applyAlignment="1" applyProtection="1">
      <alignment horizontal="center"/>
    </xf>
    <xf numFmtId="0" fontId="1" fillId="0" borderId="9" xfId="0" applyNumberFormat="1" applyFont="1" applyBorder="1" applyAlignment="1" applyProtection="1">
      <alignment horizontal="center"/>
    </xf>
    <xf numFmtId="0" fontId="1" fillId="0" borderId="10" xfId="0" applyNumberFormat="1" applyFont="1" applyBorder="1" applyAlignment="1" applyProtection="1">
      <alignment horizontal="center"/>
    </xf>
    <xf numFmtId="0" fontId="1" fillId="0" borderId="66" xfId="0" applyNumberFormat="1" applyFont="1" applyBorder="1" applyAlignment="1" applyProtection="1">
      <alignment horizontal="center"/>
    </xf>
    <xf numFmtId="0" fontId="1" fillId="0" borderId="0" xfId="27" applyFont="1"/>
    <xf numFmtId="0" fontId="3" fillId="0" borderId="0" xfId="27" applyFont="1"/>
    <xf numFmtId="49" fontId="3" fillId="0" borderId="0" xfId="27" applyNumberFormat="1" applyFont="1"/>
    <xf numFmtId="0" fontId="2" fillId="0" borderId="0" xfId="27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67" xfId="28" applyNumberFormat="1" applyFont="1" applyBorder="1" applyAlignment="1">
      <alignment horizontal="right" vertical="center"/>
    </xf>
    <xf numFmtId="3" fontId="1" fillId="0" borderId="53" xfId="28" applyNumberFormat="1" applyFont="1" applyBorder="1" applyAlignment="1">
      <alignment horizontal="right" vertical="center"/>
    </xf>
    <xf numFmtId="3" fontId="1" fillId="0" borderId="68" xfId="28" applyNumberFormat="1" applyFont="1" applyBorder="1" applyAlignment="1">
      <alignment horizontal="right" vertical="center"/>
    </xf>
    <xf numFmtId="3" fontId="1" fillId="0" borderId="17" xfId="28" applyNumberFormat="1" applyFont="1" applyBorder="1" applyAlignment="1">
      <alignment horizontal="right" vertical="center"/>
    </xf>
    <xf numFmtId="3" fontId="1" fillId="0" borderId="29" xfId="28" applyNumberFormat="1" applyFont="1" applyBorder="1" applyAlignment="1">
      <alignment horizontal="right" vertical="center"/>
    </xf>
    <xf numFmtId="3" fontId="1" fillId="0" borderId="32" xfId="28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9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9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20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0" xfId="28" applyNumberFormat="1" applyFont="1" applyBorder="1" applyAlignment="1">
      <alignment horizontal="right" vertical="center"/>
    </xf>
    <xf numFmtId="4" fontId="1" fillId="0" borderId="69" xfId="28" applyNumberFormat="1" applyFont="1" applyBorder="1" applyAlignment="1">
      <alignment horizontal="right" vertical="center"/>
    </xf>
    <xf numFmtId="4" fontId="1" fillId="0" borderId="3" xfId="28" applyNumberFormat="1" applyFont="1" applyBorder="1" applyAlignment="1">
      <alignment horizontal="right" vertical="center"/>
    </xf>
    <xf numFmtId="4" fontId="1" fillId="0" borderId="70" xfId="28" applyNumberFormat="1" applyFont="1" applyBorder="1" applyAlignment="1">
      <alignment horizontal="right" vertical="center"/>
    </xf>
    <xf numFmtId="4" fontId="1" fillId="0" borderId="71" xfId="28" applyNumberFormat="1" applyFont="1" applyBorder="1" applyAlignment="1">
      <alignment horizontal="right" vertical="center"/>
    </xf>
    <xf numFmtId="4" fontId="1" fillId="0" borderId="45" xfId="28" applyNumberFormat="1" applyFont="1" applyBorder="1" applyAlignment="1">
      <alignment horizontal="right" vertical="center"/>
    </xf>
    <xf numFmtId="4" fontId="1" fillId="0" borderId="48" xfId="28" applyNumberFormat="1" applyFont="1" applyBorder="1" applyAlignment="1">
      <alignment horizontal="right" vertical="center"/>
    </xf>
    <xf numFmtId="4" fontId="1" fillId="0" borderId="72" xfId="28" applyNumberFormat="1" applyFont="1" applyBorder="1" applyAlignment="1">
      <alignment horizontal="right" vertical="center"/>
    </xf>
    <xf numFmtId="4" fontId="1" fillId="0" borderId="47" xfId="28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91" fontId="3" fillId="0" borderId="0" xfId="0" applyNumberFormat="1" applyFont="1" applyAlignment="1" applyProtection="1">
      <alignment vertical="top"/>
    </xf>
    <xf numFmtId="19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</cellXfs>
  <cellStyles count="5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 % - zvýraznenie1" xfId="35" builtinId="30" hidden="1"/>
    <cellStyle name="20 % - zvýraznenie2" xfId="38" builtinId="34" hidden="1"/>
    <cellStyle name="20 % - zvýraznenie3" xfId="41" builtinId="38" hidden="1"/>
    <cellStyle name="20 % - zvýraznenie4" xfId="44" builtinId="42" hidden="1"/>
    <cellStyle name="20 % - zvýraznenie5" xfId="47" builtinId="46" hidden="1"/>
    <cellStyle name="20 % - zvýraznenie6" xfId="50" builtinId="50" hidden="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40 % - zvýraznenie1" xfId="36" builtinId="31" hidden="1"/>
    <cellStyle name="40 % - zvýraznenie2" xfId="39" builtinId="35" hidden="1"/>
    <cellStyle name="40 % - zvýraznenie3" xfId="42" builtinId="39" hidden="1"/>
    <cellStyle name="40 % - zvýraznenie4" xfId="45" builtinId="43" hidden="1"/>
    <cellStyle name="40 % - zvýraznenie5" xfId="48" builtinId="47" hidden="1"/>
    <cellStyle name="40 % - zvýraznenie6" xfId="51" builtinId="51" hidden="1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60 % - zvýraznenie1" xfId="37" builtinId="32" hidden="1"/>
    <cellStyle name="60 % - zvýraznenie2" xfId="40" builtinId="36" hidden="1"/>
    <cellStyle name="60 % - zvýraznenie3" xfId="43" builtinId="40" hidden="1"/>
    <cellStyle name="60 % - zvýraznenie4" xfId="46" builtinId="44" hidden="1"/>
    <cellStyle name="60 % - zvýraznenie5" xfId="49" builtinId="48" hidden="1"/>
    <cellStyle name="60 % - zvýraznenie6" xfId="52" builtinId="52" hidden="1"/>
    <cellStyle name="Celkem" xfId="24"/>
    <cellStyle name="data" xfId="25"/>
    <cellStyle name="Název" xfId="26"/>
    <cellStyle name="Normálna" xfId="0" builtinId="0"/>
    <cellStyle name="normálne_KLs" xfId="27"/>
    <cellStyle name="normálne_KLv" xfId="28"/>
    <cellStyle name="Spolu" xfId="34" builtinId="25" hidden="1"/>
    <cellStyle name="TEXT" xfId="29"/>
    <cellStyle name="Text upozornění" xfId="30"/>
    <cellStyle name="Text upozornenia" xfId="33" builtinId="11" hidden="1"/>
    <cellStyle name="TEXT1" xfId="31"/>
    <cellStyle name="Titul" xfId="32" builtinId="15" hidde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7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>
      <selection activeCell="F7" sqref="F7"/>
    </sheetView>
  </sheetViews>
  <sheetFormatPr defaultRowHeight="12.75"/>
  <cols>
    <col min="1" max="1" width="0.7109375" style="81" customWidth="1"/>
    <col min="2" max="2" width="3.7109375" style="81" customWidth="1"/>
    <col min="3" max="3" width="6.85546875" style="81" customWidth="1"/>
    <col min="4" max="6" width="14" style="81" customWidth="1"/>
    <col min="7" max="7" width="3.85546875" style="81" customWidth="1"/>
    <col min="8" max="8" width="17.7109375" style="81" customWidth="1"/>
    <col min="9" max="9" width="8.7109375" style="81" customWidth="1"/>
    <col min="10" max="10" width="14" style="81" customWidth="1"/>
    <col min="11" max="11" width="2.28515625" style="81" customWidth="1"/>
    <col min="12" max="12" width="6.85546875" style="81" customWidth="1"/>
    <col min="13" max="23" width="9.140625" style="81"/>
    <col min="24" max="25" width="5.7109375" style="81" customWidth="1"/>
    <col min="26" max="26" width="6.5703125" style="81" customWidth="1"/>
    <col min="27" max="27" width="21.42578125" style="81" customWidth="1"/>
    <col min="28" max="28" width="4.28515625" style="81" customWidth="1"/>
    <col min="29" max="29" width="8.28515625" style="81" customWidth="1"/>
    <col min="30" max="30" width="8.7109375" style="81" customWidth="1"/>
    <col min="31" max="16384" width="9.140625" style="81"/>
  </cols>
  <sheetData>
    <row r="1" spans="2:30" ht="28.5" customHeight="1" thickBot="1">
      <c r="B1" s="82"/>
      <c r="C1" s="82"/>
      <c r="D1" s="82"/>
      <c r="F1" s="107" t="str">
        <f>CONCATENATE(AA2," ",AB2," ",AC2," ",AD2)</f>
        <v xml:space="preserve">Krycí list rozpočtu v EUR  </v>
      </c>
      <c r="G1" s="82"/>
      <c r="H1" s="82"/>
      <c r="I1" s="82"/>
      <c r="J1" s="82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2:30" ht="18" customHeight="1" thickTop="1">
      <c r="B2" s="22"/>
      <c r="C2" s="23" t="s">
        <v>233</v>
      </c>
      <c r="D2" s="23"/>
      <c r="E2" s="23"/>
      <c r="F2" s="23"/>
      <c r="G2" s="24" t="s">
        <v>9</v>
      </c>
      <c r="H2" s="23"/>
      <c r="I2" s="23"/>
      <c r="J2" s="25"/>
      <c r="Z2" s="104" t="s">
        <v>10</v>
      </c>
      <c r="AA2" s="105" t="s">
        <v>11</v>
      </c>
      <c r="AB2" s="105" t="s">
        <v>103</v>
      </c>
      <c r="AC2" s="105"/>
      <c r="AD2" s="106"/>
    </row>
    <row r="3" spans="2:30" ht="18" customHeight="1">
      <c r="B3" s="26"/>
      <c r="C3" s="27" t="s">
        <v>105</v>
      </c>
      <c r="D3" s="27"/>
      <c r="E3" s="27"/>
      <c r="F3" s="27"/>
      <c r="G3" s="28" t="s">
        <v>106</v>
      </c>
      <c r="H3" s="27"/>
      <c r="I3" s="27"/>
      <c r="J3" s="29"/>
      <c r="Z3" s="104" t="s">
        <v>13</v>
      </c>
      <c r="AA3" s="105" t="s">
        <v>14</v>
      </c>
      <c r="AB3" s="105" t="s">
        <v>12</v>
      </c>
      <c r="AC3" s="105" t="s">
        <v>15</v>
      </c>
      <c r="AD3" s="106" t="s">
        <v>16</v>
      </c>
    </row>
    <row r="4" spans="2:30" ht="18" customHeight="1">
      <c r="B4" s="30"/>
      <c r="C4" s="31"/>
      <c r="D4" s="31"/>
      <c r="E4" s="31"/>
      <c r="F4" s="31"/>
      <c r="G4" s="32"/>
      <c r="H4" s="31"/>
      <c r="I4" s="31"/>
      <c r="J4" s="33"/>
      <c r="Z4" s="104" t="s">
        <v>17</v>
      </c>
      <c r="AA4" s="105" t="s">
        <v>18</v>
      </c>
      <c r="AB4" s="105" t="s">
        <v>12</v>
      </c>
      <c r="AC4" s="105"/>
      <c r="AD4" s="106"/>
    </row>
    <row r="5" spans="2:30" ht="18" customHeight="1" thickBot="1">
      <c r="B5" s="34"/>
      <c r="C5" s="36" t="s">
        <v>19</v>
      </c>
      <c r="D5" s="36"/>
      <c r="E5" s="36" t="s">
        <v>20</v>
      </c>
      <c r="F5" s="35"/>
      <c r="G5" s="35" t="s">
        <v>21</v>
      </c>
      <c r="H5" s="36"/>
      <c r="I5" s="35" t="s">
        <v>22</v>
      </c>
      <c r="J5" s="37" t="s">
        <v>107</v>
      </c>
      <c r="Z5" s="104" t="s">
        <v>23</v>
      </c>
      <c r="AA5" s="105" t="s">
        <v>14</v>
      </c>
      <c r="AB5" s="105" t="s">
        <v>12</v>
      </c>
      <c r="AC5" s="105" t="s">
        <v>15</v>
      </c>
      <c r="AD5" s="106" t="s">
        <v>16</v>
      </c>
    </row>
    <row r="6" spans="2:30" ht="18" customHeight="1" thickTop="1">
      <c r="B6" s="22"/>
      <c r="C6" s="23" t="s">
        <v>1</v>
      </c>
      <c r="D6" s="23" t="s">
        <v>108</v>
      </c>
      <c r="E6" s="23"/>
      <c r="F6" s="23"/>
      <c r="G6" s="23" t="s">
        <v>24</v>
      </c>
      <c r="H6" s="23"/>
      <c r="I6" s="23"/>
      <c r="J6" s="25"/>
    </row>
    <row r="7" spans="2:30" ht="18" customHeight="1">
      <c r="B7" s="38"/>
      <c r="C7" s="39"/>
      <c r="D7" s="40" t="s">
        <v>109</v>
      </c>
      <c r="E7" s="40"/>
      <c r="F7" s="40"/>
      <c r="G7" s="40" t="s">
        <v>25</v>
      </c>
      <c r="H7" s="40"/>
      <c r="I7" s="40"/>
      <c r="J7" s="41"/>
    </row>
    <row r="8" spans="2:30" ht="18" customHeight="1">
      <c r="B8" s="26"/>
      <c r="C8" s="27" t="s">
        <v>0</v>
      </c>
      <c r="D8" s="27"/>
      <c r="E8" s="27"/>
      <c r="F8" s="27"/>
      <c r="G8" s="27" t="s">
        <v>24</v>
      </c>
      <c r="H8" s="27"/>
      <c r="I8" s="27"/>
      <c r="J8" s="29"/>
    </row>
    <row r="9" spans="2:30" ht="18" customHeight="1">
      <c r="B9" s="30"/>
      <c r="C9" s="32"/>
      <c r="D9" s="31" t="s">
        <v>109</v>
      </c>
      <c r="E9" s="31"/>
      <c r="F9" s="31"/>
      <c r="G9" s="40" t="s">
        <v>25</v>
      </c>
      <c r="H9" s="31"/>
      <c r="I9" s="31"/>
      <c r="J9" s="33"/>
    </row>
    <row r="10" spans="2:30" ht="18" customHeight="1">
      <c r="B10" s="26"/>
      <c r="C10" s="27" t="s">
        <v>26</v>
      </c>
      <c r="D10" s="27"/>
      <c r="E10" s="27"/>
      <c r="F10" s="27"/>
      <c r="G10" s="27" t="s">
        <v>24</v>
      </c>
      <c r="H10" s="27"/>
      <c r="I10" s="27"/>
      <c r="J10" s="29"/>
    </row>
    <row r="11" spans="2:30" ht="18" customHeight="1" thickBot="1">
      <c r="B11" s="42"/>
      <c r="C11" s="43"/>
      <c r="D11" s="43" t="s">
        <v>109</v>
      </c>
      <c r="E11" s="43"/>
      <c r="F11" s="43"/>
      <c r="G11" s="43" t="s">
        <v>25</v>
      </c>
      <c r="H11" s="43"/>
      <c r="I11" s="43"/>
      <c r="J11" s="44"/>
    </row>
    <row r="12" spans="2:30" ht="18" customHeight="1" thickTop="1">
      <c r="B12" s="93">
        <v>1</v>
      </c>
      <c r="C12" s="23" t="s">
        <v>110</v>
      </c>
      <c r="D12" s="23"/>
      <c r="E12" s="23"/>
      <c r="F12" s="110">
        <f>IF(B12&lt;&gt;0,ROUND($J$31/B12,0),0)</f>
        <v>0</v>
      </c>
      <c r="G12" s="24">
        <v>1</v>
      </c>
      <c r="H12" s="23" t="s">
        <v>113</v>
      </c>
      <c r="I12" s="23"/>
      <c r="J12" s="113">
        <f>IF(G12&lt;&gt;0,ROUND($J$31/G12,0),0)</f>
        <v>0</v>
      </c>
    </row>
    <row r="13" spans="2:30" ht="18" customHeight="1">
      <c r="B13" s="94">
        <v>1</v>
      </c>
      <c r="C13" s="40" t="s">
        <v>111</v>
      </c>
      <c r="D13" s="40"/>
      <c r="E13" s="40"/>
      <c r="F13" s="111">
        <f>IF(B13&lt;&gt;0,ROUND($J$31/B13,0),0)</f>
        <v>0</v>
      </c>
      <c r="G13" s="39"/>
      <c r="H13" s="40"/>
      <c r="I13" s="40"/>
      <c r="J13" s="114">
        <f>IF(G13&lt;&gt;0,ROUND($J$31/G13,0),0)</f>
        <v>0</v>
      </c>
    </row>
    <row r="14" spans="2:30" ht="18" customHeight="1" thickBot="1">
      <c r="B14" s="95">
        <v>1</v>
      </c>
      <c r="C14" s="43" t="s">
        <v>112</v>
      </c>
      <c r="D14" s="43"/>
      <c r="E14" s="43"/>
      <c r="F14" s="112">
        <f>IF(B14&lt;&gt;0,ROUND($J$31/B14,0),0)</f>
        <v>0</v>
      </c>
      <c r="G14" s="96"/>
      <c r="H14" s="43"/>
      <c r="I14" s="43"/>
      <c r="J14" s="115">
        <f>IF(G14&lt;&gt;0,ROUND($J$31/G14,0),0)</f>
        <v>0</v>
      </c>
    </row>
    <row r="15" spans="2:30" ht="18" customHeight="1" thickTop="1">
      <c r="B15" s="84" t="s">
        <v>27</v>
      </c>
      <c r="C15" s="46" t="s">
        <v>28</v>
      </c>
      <c r="D15" s="47" t="s">
        <v>29</v>
      </c>
      <c r="E15" s="47" t="s">
        <v>30</v>
      </c>
      <c r="F15" s="48" t="s">
        <v>31</v>
      </c>
      <c r="G15" s="84" t="s">
        <v>32</v>
      </c>
      <c r="H15" s="49" t="s">
        <v>33</v>
      </c>
      <c r="I15" s="50"/>
      <c r="J15" s="51"/>
    </row>
    <row r="16" spans="2:30" ht="18" customHeight="1">
      <c r="B16" s="52">
        <v>1</v>
      </c>
      <c r="C16" s="53" t="s">
        <v>34</v>
      </c>
      <c r="D16" s="126">
        <f>Prehlad!H48</f>
        <v>0</v>
      </c>
      <c r="E16" s="126">
        <f>Prehlad!I48</f>
        <v>0</v>
      </c>
      <c r="F16" s="127">
        <f>D16+E16</f>
        <v>0</v>
      </c>
      <c r="G16" s="52">
        <v>6</v>
      </c>
      <c r="H16" s="54" t="s">
        <v>114</v>
      </c>
      <c r="I16" s="89"/>
      <c r="J16" s="127">
        <v>0</v>
      </c>
    </row>
    <row r="17" spans="2:10" ht="18" customHeight="1">
      <c r="B17" s="55">
        <v>2</v>
      </c>
      <c r="C17" s="56" t="s">
        <v>35</v>
      </c>
      <c r="D17" s="128"/>
      <c r="E17" s="128"/>
      <c r="F17" s="127">
        <f>D17+E17</f>
        <v>0</v>
      </c>
      <c r="G17" s="55">
        <v>7</v>
      </c>
      <c r="H17" s="57" t="s">
        <v>115</v>
      </c>
      <c r="I17" s="27"/>
      <c r="J17" s="129">
        <v>0</v>
      </c>
    </row>
    <row r="18" spans="2:10" ht="18" customHeight="1">
      <c r="B18" s="55">
        <v>3</v>
      </c>
      <c r="C18" s="56" t="s">
        <v>36</v>
      </c>
      <c r="D18" s="128"/>
      <c r="E18" s="128"/>
      <c r="F18" s="127">
        <f>D18+E18</f>
        <v>0</v>
      </c>
      <c r="G18" s="55">
        <v>8</v>
      </c>
      <c r="H18" s="57" t="s">
        <v>116</v>
      </c>
      <c r="I18" s="27"/>
      <c r="J18" s="129">
        <v>0</v>
      </c>
    </row>
    <row r="19" spans="2:10" ht="18" customHeight="1" thickBot="1">
      <c r="B19" s="55">
        <v>4</v>
      </c>
      <c r="C19" s="56" t="s">
        <v>37</v>
      </c>
      <c r="D19" s="128"/>
      <c r="E19" s="128"/>
      <c r="F19" s="130">
        <f>D19+E19</f>
        <v>0</v>
      </c>
      <c r="G19" s="55">
        <v>9</v>
      </c>
      <c r="H19" s="57" t="s">
        <v>2</v>
      </c>
      <c r="I19" s="27"/>
      <c r="J19" s="129">
        <v>0</v>
      </c>
    </row>
    <row r="20" spans="2:10" ht="18" customHeight="1" thickBot="1">
      <c r="B20" s="58">
        <v>5</v>
      </c>
      <c r="C20" s="59" t="s">
        <v>38</v>
      </c>
      <c r="D20" s="131">
        <f>SUM(D16:D19)</f>
        <v>0</v>
      </c>
      <c r="E20" s="132">
        <f>SUM(E16:E19)</f>
        <v>0</v>
      </c>
      <c r="F20" s="133">
        <f>SUM(F16:F19)</f>
        <v>0</v>
      </c>
      <c r="G20" s="60">
        <v>10</v>
      </c>
      <c r="I20" s="88" t="s">
        <v>39</v>
      </c>
      <c r="J20" s="133">
        <f>SUM(J16:J19)</f>
        <v>0</v>
      </c>
    </row>
    <row r="21" spans="2:10" ht="18" customHeight="1" thickTop="1">
      <c r="B21" s="84" t="s">
        <v>40</v>
      </c>
      <c r="C21" s="83"/>
      <c r="D21" s="50" t="s">
        <v>41</v>
      </c>
      <c r="E21" s="50"/>
      <c r="F21" s="51"/>
      <c r="G21" s="84" t="s">
        <v>42</v>
      </c>
      <c r="H21" s="49" t="s">
        <v>43</v>
      </c>
      <c r="I21" s="50"/>
      <c r="J21" s="51"/>
    </row>
    <row r="22" spans="2:10" ht="18" customHeight="1">
      <c r="B22" s="52">
        <v>11</v>
      </c>
      <c r="C22" s="54" t="s">
        <v>117</v>
      </c>
      <c r="D22" s="90" t="s">
        <v>2</v>
      </c>
      <c r="E22" s="92">
        <v>0</v>
      </c>
      <c r="F22" s="127">
        <v>0</v>
      </c>
      <c r="G22" s="55">
        <v>16</v>
      </c>
      <c r="H22" s="57" t="s">
        <v>44</v>
      </c>
      <c r="I22" s="61"/>
      <c r="J22" s="129"/>
    </row>
    <row r="23" spans="2:10" ht="18" customHeight="1">
      <c r="B23" s="55">
        <v>12</v>
      </c>
      <c r="C23" s="57" t="s">
        <v>118</v>
      </c>
      <c r="D23" s="91"/>
      <c r="E23" s="62">
        <v>0</v>
      </c>
      <c r="F23" s="129">
        <v>0</v>
      </c>
      <c r="G23" s="55">
        <v>17</v>
      </c>
      <c r="H23" s="57" t="s">
        <v>120</v>
      </c>
      <c r="I23" s="61"/>
      <c r="J23" s="129">
        <v>0</v>
      </c>
    </row>
    <row r="24" spans="2:10" ht="18" customHeight="1">
      <c r="B24" s="55">
        <v>13</v>
      </c>
      <c r="C24" s="57" t="s">
        <v>119</v>
      </c>
      <c r="D24" s="91"/>
      <c r="E24" s="62">
        <v>0</v>
      </c>
      <c r="F24" s="129">
        <v>0</v>
      </c>
      <c r="G24" s="55">
        <v>18</v>
      </c>
      <c r="H24" s="57" t="s">
        <v>121</v>
      </c>
      <c r="I24" s="61"/>
      <c r="J24" s="129">
        <v>0</v>
      </c>
    </row>
    <row r="25" spans="2:10" ht="18" customHeight="1" thickBot="1">
      <c r="B25" s="55">
        <v>14</v>
      </c>
      <c r="C25" s="57" t="s">
        <v>2</v>
      </c>
      <c r="D25" s="91"/>
      <c r="E25" s="62">
        <v>0</v>
      </c>
      <c r="F25" s="129">
        <v>0</v>
      </c>
      <c r="G25" s="55">
        <v>19</v>
      </c>
      <c r="H25" s="57" t="s">
        <v>2</v>
      </c>
      <c r="I25" s="61"/>
      <c r="J25" s="129">
        <v>0</v>
      </c>
    </row>
    <row r="26" spans="2:10" ht="18" customHeight="1" thickBot="1">
      <c r="B26" s="58">
        <v>15</v>
      </c>
      <c r="C26" s="63"/>
      <c r="D26" s="64"/>
      <c r="E26" s="64" t="s">
        <v>45</v>
      </c>
      <c r="F26" s="133">
        <f>SUM(F22:F25)</f>
        <v>0</v>
      </c>
      <c r="G26" s="58">
        <v>20</v>
      </c>
      <c r="H26" s="63"/>
      <c r="I26" s="64" t="s">
        <v>46</v>
      </c>
      <c r="J26" s="133">
        <f>SUM(J22:J25)</f>
        <v>0</v>
      </c>
    </row>
    <row r="27" spans="2:10" ht="18" customHeight="1" thickTop="1">
      <c r="B27" s="65"/>
      <c r="C27" s="66" t="s">
        <v>47</v>
      </c>
      <c r="D27" s="67"/>
      <c r="E27" s="68" t="s">
        <v>48</v>
      </c>
      <c r="F27" s="69"/>
      <c r="G27" s="84" t="s">
        <v>49</v>
      </c>
      <c r="H27" s="49" t="s">
        <v>50</v>
      </c>
      <c r="I27" s="50"/>
      <c r="J27" s="51"/>
    </row>
    <row r="28" spans="2:10" ht="18" customHeight="1">
      <c r="B28" s="70"/>
      <c r="C28" s="71"/>
      <c r="D28" s="72"/>
      <c r="E28" s="73"/>
      <c r="F28" s="69"/>
      <c r="G28" s="52">
        <v>21</v>
      </c>
      <c r="H28" s="54"/>
      <c r="I28" s="74" t="s">
        <v>51</v>
      </c>
      <c r="J28" s="127">
        <f>ROUND(F20,2)+J20+F26+J26</f>
        <v>0</v>
      </c>
    </row>
    <row r="29" spans="2:10" ht="18" customHeight="1">
      <c r="B29" s="70"/>
      <c r="C29" s="72" t="s">
        <v>52</v>
      </c>
      <c r="D29" s="72"/>
      <c r="E29" s="75"/>
      <c r="F29" s="69"/>
      <c r="G29" s="55">
        <v>22</v>
      </c>
      <c r="H29" s="57" t="s">
        <v>122</v>
      </c>
      <c r="I29" s="134">
        <f>J28-I30</f>
        <v>0</v>
      </c>
      <c r="J29" s="129">
        <f>ROUND((I29*20)/100,2)</f>
        <v>0</v>
      </c>
    </row>
    <row r="30" spans="2:10" ht="18" customHeight="1" thickBot="1">
      <c r="B30" s="26"/>
      <c r="C30" s="27" t="s">
        <v>53</v>
      </c>
      <c r="D30" s="27"/>
      <c r="E30" s="75"/>
      <c r="F30" s="69"/>
      <c r="G30" s="55">
        <v>23</v>
      </c>
      <c r="H30" s="57" t="s">
        <v>123</v>
      </c>
      <c r="I30" s="134">
        <f>SUMIF(Prehlad!O11:O9999,0,Prehlad!J11:J9999)</f>
        <v>0</v>
      </c>
      <c r="J30" s="129">
        <f>ROUND((I30*0)/100,1)</f>
        <v>0</v>
      </c>
    </row>
    <row r="31" spans="2:10" ht="18" customHeight="1" thickBot="1">
      <c r="B31" s="70"/>
      <c r="C31" s="72"/>
      <c r="D31" s="72"/>
      <c r="E31" s="75"/>
      <c r="F31" s="69"/>
      <c r="G31" s="58">
        <v>24</v>
      </c>
      <c r="H31" s="63"/>
      <c r="I31" s="64" t="s">
        <v>54</v>
      </c>
      <c r="J31" s="133">
        <f>SUM(J28:J30)</f>
        <v>0</v>
      </c>
    </row>
    <row r="32" spans="2:10" ht="18" customHeight="1" thickTop="1" thickBot="1">
      <c r="B32" s="65"/>
      <c r="C32" s="72"/>
      <c r="D32" s="69"/>
      <c r="E32" s="76"/>
      <c r="F32" s="69"/>
      <c r="G32" s="85" t="s">
        <v>55</v>
      </c>
      <c r="H32" s="86" t="s">
        <v>124</v>
      </c>
      <c r="I32" s="45"/>
      <c r="J32" s="87">
        <v>0</v>
      </c>
    </row>
    <row r="33" spans="2:10" ht="18" customHeight="1" thickTop="1">
      <c r="B33" s="77"/>
      <c r="C33" s="78"/>
      <c r="D33" s="66" t="s">
        <v>56</v>
      </c>
      <c r="E33" s="78"/>
      <c r="F33" s="78"/>
      <c r="G33" s="78"/>
      <c r="H33" s="78" t="s">
        <v>57</v>
      </c>
      <c r="I33" s="78"/>
      <c r="J33" s="79"/>
    </row>
    <row r="34" spans="2:10" ht="18" customHeight="1">
      <c r="B34" s="70"/>
      <c r="C34" s="71"/>
      <c r="D34" s="72"/>
      <c r="E34" s="72"/>
      <c r="F34" s="71"/>
      <c r="G34" s="72"/>
      <c r="H34" s="72"/>
      <c r="I34" s="72"/>
      <c r="J34" s="80"/>
    </row>
    <row r="35" spans="2:10" ht="18" customHeight="1">
      <c r="B35" s="70"/>
      <c r="C35" s="72" t="s">
        <v>52</v>
      </c>
      <c r="D35" s="72"/>
      <c r="E35" s="72"/>
      <c r="F35" s="71"/>
      <c r="G35" s="72" t="s">
        <v>52</v>
      </c>
      <c r="H35" s="72"/>
      <c r="I35" s="72"/>
      <c r="J35" s="80"/>
    </row>
    <row r="36" spans="2:10" ht="18" customHeight="1">
      <c r="B36" s="26"/>
      <c r="C36" s="27" t="s">
        <v>53</v>
      </c>
      <c r="D36" s="27"/>
      <c r="E36" s="27"/>
      <c r="F36" s="28"/>
      <c r="G36" s="27" t="s">
        <v>53</v>
      </c>
      <c r="H36" s="27"/>
      <c r="I36" s="27"/>
      <c r="J36" s="29"/>
    </row>
    <row r="37" spans="2:10" ht="18" customHeight="1">
      <c r="B37" s="70"/>
      <c r="C37" s="72" t="s">
        <v>48</v>
      </c>
      <c r="D37" s="72"/>
      <c r="E37" s="72"/>
      <c r="F37" s="71"/>
      <c r="G37" s="72" t="s">
        <v>48</v>
      </c>
      <c r="H37" s="72"/>
      <c r="I37" s="72"/>
      <c r="J37" s="80"/>
    </row>
    <row r="38" spans="2:10" ht="18" customHeight="1">
      <c r="B38" s="70"/>
      <c r="C38" s="72"/>
      <c r="D38" s="72"/>
      <c r="E38" s="72"/>
      <c r="F38" s="72"/>
      <c r="G38" s="72"/>
      <c r="H38" s="72"/>
      <c r="I38" s="72"/>
      <c r="J38" s="80"/>
    </row>
    <row r="39" spans="2:10" ht="18" customHeight="1">
      <c r="B39" s="70"/>
      <c r="C39" s="72"/>
      <c r="D39" s="72"/>
      <c r="E39" s="72"/>
      <c r="F39" s="72"/>
      <c r="G39" s="72"/>
      <c r="H39" s="72"/>
      <c r="I39" s="72"/>
      <c r="J39" s="80"/>
    </row>
    <row r="40" spans="2:10" ht="18" customHeight="1">
      <c r="B40" s="70"/>
      <c r="C40" s="72"/>
      <c r="D40" s="72"/>
      <c r="E40" s="72"/>
      <c r="F40" s="72"/>
      <c r="G40" s="72"/>
      <c r="H40" s="72"/>
      <c r="I40" s="72"/>
      <c r="J40" s="80"/>
    </row>
    <row r="41" spans="2:10" ht="18" customHeight="1" thickBot="1">
      <c r="B41" s="42"/>
      <c r="C41" s="43"/>
      <c r="D41" s="43"/>
      <c r="E41" s="43"/>
      <c r="F41" s="43"/>
      <c r="G41" s="43"/>
      <c r="H41" s="43"/>
      <c r="I41" s="43"/>
      <c r="J41" s="44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showGridLines="0" workbookViewId="0">
      <pane ySplit="10" topLeftCell="A11" activePane="bottomLeft" state="frozen"/>
      <selection pane="bottomLeft" activeCell="A20" sqref="A20"/>
    </sheetView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21" t="s">
        <v>100</v>
      </c>
      <c r="C1" s="1"/>
      <c r="E1" s="21" t="s">
        <v>101</v>
      </c>
      <c r="F1" s="1"/>
      <c r="G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1:30">
      <c r="A2" s="21" t="s">
        <v>58</v>
      </c>
      <c r="C2" s="1"/>
      <c r="E2" s="21" t="s">
        <v>102</v>
      </c>
      <c r="F2" s="1"/>
      <c r="G2" s="1"/>
      <c r="Z2" s="104" t="s">
        <v>10</v>
      </c>
      <c r="AA2" s="105" t="s">
        <v>59</v>
      </c>
      <c r="AB2" s="105" t="s">
        <v>103</v>
      </c>
      <c r="AC2" s="105"/>
      <c r="AD2" s="106"/>
    </row>
    <row r="3" spans="1:30">
      <c r="A3" s="21" t="s">
        <v>60</v>
      </c>
      <c r="C3" s="1"/>
      <c r="E3" s="21" t="s">
        <v>104</v>
      </c>
      <c r="F3" s="1"/>
      <c r="G3" s="1"/>
      <c r="Z3" s="104" t="s">
        <v>13</v>
      </c>
      <c r="AA3" s="105" t="s">
        <v>61</v>
      </c>
      <c r="AB3" s="105" t="s">
        <v>12</v>
      </c>
      <c r="AC3" s="105" t="s">
        <v>15</v>
      </c>
      <c r="AD3" s="106" t="s">
        <v>16</v>
      </c>
    </row>
    <row r="4" spans="1:30">
      <c r="B4" s="1"/>
      <c r="C4" s="1"/>
      <c r="D4" s="1"/>
      <c r="E4" s="1"/>
      <c r="F4" s="1"/>
      <c r="G4" s="1"/>
      <c r="Z4" s="104" t="s">
        <v>17</v>
      </c>
      <c r="AA4" s="105" t="s">
        <v>62</v>
      </c>
      <c r="AB4" s="105" t="s">
        <v>12</v>
      </c>
      <c r="AC4" s="105"/>
      <c r="AD4" s="106"/>
    </row>
    <row r="5" spans="1:30">
      <c r="A5" s="21" t="s">
        <v>233</v>
      </c>
      <c r="B5" s="1"/>
      <c r="C5" s="1"/>
      <c r="D5" s="1"/>
      <c r="E5" s="1"/>
      <c r="F5" s="1"/>
      <c r="G5" s="1"/>
      <c r="Z5" s="104" t="s">
        <v>23</v>
      </c>
      <c r="AA5" s="105" t="s">
        <v>61</v>
      </c>
      <c r="AB5" s="105" t="s">
        <v>12</v>
      </c>
      <c r="AC5" s="105" t="s">
        <v>15</v>
      </c>
      <c r="AD5" s="106" t="s">
        <v>16</v>
      </c>
    </row>
    <row r="6" spans="1:30">
      <c r="A6" s="21" t="s">
        <v>105</v>
      </c>
      <c r="B6" s="1"/>
      <c r="C6" s="1"/>
      <c r="D6" s="1"/>
      <c r="E6" s="1"/>
      <c r="F6" s="1"/>
      <c r="G6" s="1"/>
    </row>
    <row r="7" spans="1:30">
      <c r="A7" s="21"/>
      <c r="B7" s="1"/>
      <c r="C7" s="1"/>
      <c r="D7" s="1"/>
      <c r="E7" s="1"/>
      <c r="F7" s="1"/>
      <c r="G7" s="1"/>
    </row>
    <row r="8" spans="1:30" ht="14.25" thickBot="1">
      <c r="B8" s="4" t="str">
        <f>CONCATENATE(AA2," ",AB2," ",AC2," ",AD2)</f>
        <v xml:space="preserve">Rekapitulácia rozpočtu v EUR  </v>
      </c>
      <c r="G8" s="1"/>
    </row>
    <row r="9" spans="1:30" ht="13.5" thickTop="1">
      <c r="A9" s="9" t="s">
        <v>63</v>
      </c>
      <c r="B9" s="10" t="s">
        <v>64</v>
      </c>
      <c r="C9" s="10" t="s">
        <v>65</v>
      </c>
      <c r="D9" s="10" t="s">
        <v>66</v>
      </c>
      <c r="E9" s="18" t="s">
        <v>67</v>
      </c>
      <c r="F9" s="19" t="s">
        <v>68</v>
      </c>
      <c r="G9" s="1"/>
    </row>
    <row r="10" spans="1:30" ht="13.5" thickBot="1">
      <c r="A10" s="14"/>
      <c r="B10" s="15" t="s">
        <v>69</v>
      </c>
      <c r="C10" s="15" t="s">
        <v>30</v>
      </c>
      <c r="D10" s="15"/>
      <c r="E10" s="15" t="s">
        <v>66</v>
      </c>
      <c r="F10" s="20" t="s">
        <v>66</v>
      </c>
      <c r="G10" s="109" t="s">
        <v>70</v>
      </c>
    </row>
    <row r="11" spans="1:30" ht="13.5" thickTop="1"/>
    <row r="12" spans="1:30">
      <c r="A12" s="1" t="s">
        <v>126</v>
      </c>
      <c r="B12" s="6">
        <f>Prehlad!H23</f>
        <v>0</v>
      </c>
      <c r="C12" s="6">
        <f>Prehlad!I23</f>
        <v>0</v>
      </c>
      <c r="D12" s="6">
        <f>Prehlad!J23</f>
        <v>0</v>
      </c>
      <c r="E12" s="7">
        <f>Prehlad!L23</f>
        <v>0</v>
      </c>
      <c r="F12" s="5">
        <f>Prehlad!N23</f>
        <v>26.124600000000001</v>
      </c>
      <c r="G12" s="5">
        <f>Prehlad!W23</f>
        <v>132.63399999999999</v>
      </c>
    </row>
    <row r="13" spans="1:30">
      <c r="A13" s="1" t="s">
        <v>155</v>
      </c>
      <c r="B13" s="6">
        <f>Prehlad!H31</f>
        <v>0</v>
      </c>
      <c r="C13" s="6">
        <f>Prehlad!I31</f>
        <v>0</v>
      </c>
      <c r="D13" s="6">
        <f>Prehlad!J31</f>
        <v>0</v>
      </c>
      <c r="E13" s="7">
        <f>Prehlad!L31</f>
        <v>84.176500000000004</v>
      </c>
      <c r="F13" s="5">
        <f>Prehlad!N31</f>
        <v>0</v>
      </c>
      <c r="G13" s="5">
        <f>Prehlad!W31</f>
        <v>78.900000000000006</v>
      </c>
    </row>
    <row r="14" spans="1:30">
      <c r="A14" s="1" t="s">
        <v>171</v>
      </c>
      <c r="B14" s="6">
        <f>Prehlad!H46</f>
        <v>0</v>
      </c>
      <c r="C14" s="6">
        <f>Prehlad!I46</f>
        <v>0</v>
      </c>
      <c r="D14" s="6">
        <f>Prehlad!J46</f>
        <v>0</v>
      </c>
      <c r="E14" s="7">
        <f>Prehlad!L46</f>
        <v>98.926143499999995</v>
      </c>
      <c r="F14" s="5">
        <f>Prehlad!N46</f>
        <v>0</v>
      </c>
      <c r="G14" s="5">
        <f>Prehlad!W46</f>
        <v>191.45600000000002</v>
      </c>
    </row>
    <row r="15" spans="1:30">
      <c r="A15" s="1" t="s">
        <v>205</v>
      </c>
      <c r="B15" s="6">
        <f>Prehlad!H48</f>
        <v>0</v>
      </c>
      <c r="C15" s="6">
        <f>Prehlad!I48</f>
        <v>0</v>
      </c>
      <c r="D15" s="6">
        <f>Prehlad!J48</f>
        <v>0</v>
      </c>
      <c r="E15" s="7">
        <f>Prehlad!L48</f>
        <v>183.1026435</v>
      </c>
      <c r="F15" s="5">
        <f>Prehlad!N48</f>
        <v>26.124600000000001</v>
      </c>
      <c r="G15" s="5">
        <f>Prehlad!W48</f>
        <v>402.99</v>
      </c>
    </row>
    <row r="17" spans="1:7">
      <c r="A17" s="1" t="s">
        <v>206</v>
      </c>
      <c r="B17" s="6">
        <f>Prehlad!H61</f>
        <v>0</v>
      </c>
      <c r="C17" s="6">
        <f>Prehlad!I61</f>
        <v>0</v>
      </c>
      <c r="D17" s="6">
        <f>Prehlad!J61</f>
        <v>0</v>
      </c>
      <c r="E17" s="7">
        <f>Prehlad!L61</f>
        <v>0</v>
      </c>
      <c r="F17" s="5">
        <f>Prehlad!N61</f>
        <v>0</v>
      </c>
      <c r="G17" s="5">
        <f>Prehlad!W61</f>
        <v>13</v>
      </c>
    </row>
    <row r="18" spans="1:7">
      <c r="A18" s="1" t="s">
        <v>231</v>
      </c>
      <c r="B18" s="6">
        <f>Prehlad!H63</f>
        <v>0</v>
      </c>
      <c r="C18" s="6">
        <f>Prehlad!I63</f>
        <v>0</v>
      </c>
      <c r="D18" s="6">
        <f>Prehlad!J63</f>
        <v>0</v>
      </c>
      <c r="E18" s="7">
        <f>Prehlad!L63</f>
        <v>0</v>
      </c>
      <c r="F18" s="5">
        <f>Prehlad!N63</f>
        <v>0</v>
      </c>
      <c r="G18" s="5">
        <f>Prehlad!W63</f>
        <v>13</v>
      </c>
    </row>
    <row r="21" spans="1:7">
      <c r="A21" s="1" t="s">
        <v>232</v>
      </c>
      <c r="B21" s="6">
        <f>Prehlad!H65</f>
        <v>0</v>
      </c>
      <c r="C21" s="6">
        <f>Prehlad!I65</f>
        <v>0</v>
      </c>
      <c r="D21" s="6">
        <f>Prehlad!J65</f>
        <v>0</v>
      </c>
      <c r="E21" s="7">
        <f>Prehlad!L65</f>
        <v>183.1026435</v>
      </c>
      <c r="F21" s="5">
        <f>Prehlad!N65</f>
        <v>26.124600000000001</v>
      </c>
      <c r="G21" s="5">
        <f>Prehlad!W65</f>
        <v>415.99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5"/>
  <sheetViews>
    <sheetView showGridLines="0" workbookViewId="0">
      <pane ySplit="10" topLeftCell="A39" activePane="bottomLeft" state="frozen"/>
      <selection pane="bottomLeft" activeCell="D42" sqref="D42"/>
    </sheetView>
  </sheetViews>
  <sheetFormatPr defaultRowHeight="12.75"/>
  <cols>
    <col min="1" max="1" width="4.140625" style="116" customWidth="1"/>
    <col min="2" max="2" width="5" style="117" customWidth="1"/>
    <col min="3" max="3" width="13" style="118" customWidth="1"/>
    <col min="4" max="4" width="35.7109375" style="125" customWidth="1"/>
    <col min="5" max="5" width="10.7109375" style="120" customWidth="1"/>
    <col min="6" max="6" width="5.28515625" style="119" customWidth="1"/>
    <col min="7" max="7" width="9.7109375" style="121" customWidth="1"/>
    <col min="8" max="9" width="9.7109375" style="121" hidden="1" customWidth="1"/>
    <col min="10" max="10" width="10.7109375" style="121" customWidth="1"/>
    <col min="11" max="11" width="7.42578125" style="122" hidden="1" customWidth="1"/>
    <col min="12" max="12" width="8.28515625" style="122" hidden="1" customWidth="1"/>
    <col min="13" max="13" width="9.140625" style="120" hidden="1" customWidth="1"/>
    <col min="14" max="14" width="7" style="120" hidden="1" customWidth="1"/>
    <col min="15" max="15" width="3.5703125" style="119" customWidth="1"/>
    <col min="16" max="16" width="12.7109375" style="119" hidden="1" customWidth="1"/>
    <col min="17" max="19" width="13.28515625" style="120" hidden="1" customWidth="1"/>
    <col min="20" max="20" width="10.5703125" style="123" hidden="1" customWidth="1"/>
    <col min="21" max="21" width="10.28515625" style="123" hidden="1" customWidth="1"/>
    <col min="22" max="22" width="5.7109375" style="123" hidden="1" customWidth="1"/>
    <col min="23" max="23" width="9.140625" style="124"/>
    <col min="24" max="25" width="5.7109375" style="119" customWidth="1"/>
    <col min="26" max="26" width="6.5703125" style="119" customWidth="1"/>
    <col min="27" max="27" width="24.85546875" style="119" customWidth="1"/>
    <col min="28" max="28" width="4.28515625" style="119" customWidth="1"/>
    <col min="29" max="29" width="8.28515625" style="119" customWidth="1"/>
    <col min="30" max="30" width="8.7109375" style="119" customWidth="1"/>
    <col min="31" max="34" width="9.140625" style="119"/>
    <col min="35" max="16384" width="9.140625" style="1"/>
  </cols>
  <sheetData>
    <row r="1" spans="1:34">
      <c r="A1" s="21" t="s">
        <v>100</v>
      </c>
      <c r="B1" s="1"/>
      <c r="C1" s="1"/>
      <c r="D1" s="1"/>
      <c r="E1" s="21" t="s">
        <v>101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  <c r="AE1" s="1"/>
      <c r="AF1" s="1"/>
      <c r="AG1" s="1"/>
      <c r="AH1" s="1"/>
    </row>
    <row r="2" spans="1:34">
      <c r="A2" s="21" t="s">
        <v>58</v>
      </c>
      <c r="B2" s="1"/>
      <c r="C2" s="1"/>
      <c r="D2" s="1"/>
      <c r="E2" s="21" t="s">
        <v>102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4" t="s">
        <v>10</v>
      </c>
      <c r="AA2" s="105" t="s">
        <v>71</v>
      </c>
      <c r="AB2" s="105" t="s">
        <v>103</v>
      </c>
      <c r="AC2" s="105"/>
      <c r="AD2" s="106"/>
      <c r="AE2" s="1"/>
      <c r="AF2" s="1"/>
      <c r="AG2" s="1"/>
      <c r="AH2" s="1"/>
    </row>
    <row r="3" spans="1:34">
      <c r="A3" s="21" t="s">
        <v>60</v>
      </c>
      <c r="B3" s="1"/>
      <c r="C3" s="1"/>
      <c r="D3" s="1"/>
      <c r="E3" s="21" t="s">
        <v>104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4" t="s">
        <v>13</v>
      </c>
      <c r="AA3" s="105" t="s">
        <v>72</v>
      </c>
      <c r="AB3" s="105" t="s">
        <v>12</v>
      </c>
      <c r="AC3" s="105" t="s">
        <v>15</v>
      </c>
      <c r="AD3" s="106" t="s">
        <v>16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4" t="s">
        <v>17</v>
      </c>
      <c r="AA4" s="105" t="s">
        <v>73</v>
      </c>
      <c r="AB4" s="105" t="s">
        <v>12</v>
      </c>
      <c r="AC4" s="105"/>
      <c r="AD4" s="106"/>
      <c r="AE4" s="1"/>
      <c r="AF4" s="1"/>
      <c r="AG4" s="1"/>
      <c r="AH4" s="1"/>
    </row>
    <row r="5" spans="1:34">
      <c r="A5" s="21" t="s">
        <v>233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4" t="s">
        <v>23</v>
      </c>
      <c r="AA5" s="105" t="s">
        <v>72</v>
      </c>
      <c r="AB5" s="105" t="s">
        <v>12</v>
      </c>
      <c r="AC5" s="105" t="s">
        <v>15</v>
      </c>
      <c r="AD5" s="106" t="s">
        <v>16</v>
      </c>
      <c r="AE5" s="1"/>
      <c r="AF5" s="1"/>
      <c r="AG5" s="1"/>
      <c r="AH5" s="1"/>
    </row>
    <row r="6" spans="1:34">
      <c r="A6" s="21" t="s">
        <v>105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2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/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74</v>
      </c>
      <c r="B9" s="10" t="s">
        <v>75</v>
      </c>
      <c r="C9" s="10" t="s">
        <v>76</v>
      </c>
      <c r="D9" s="10" t="s">
        <v>77</v>
      </c>
      <c r="E9" s="10" t="s">
        <v>78</v>
      </c>
      <c r="F9" s="10" t="s">
        <v>79</v>
      </c>
      <c r="G9" s="10" t="s">
        <v>80</v>
      </c>
      <c r="H9" s="10" t="s">
        <v>64</v>
      </c>
      <c r="I9" s="10" t="s">
        <v>65</v>
      </c>
      <c r="J9" s="10" t="s">
        <v>66</v>
      </c>
      <c r="K9" s="11" t="s">
        <v>67</v>
      </c>
      <c r="L9" s="12"/>
      <c r="M9" s="13" t="s">
        <v>68</v>
      </c>
      <c r="N9" s="12"/>
      <c r="O9" s="97" t="s">
        <v>3</v>
      </c>
      <c r="P9" s="98" t="s">
        <v>81</v>
      </c>
      <c r="Q9" s="99" t="s">
        <v>78</v>
      </c>
      <c r="R9" s="99" t="s">
        <v>78</v>
      </c>
      <c r="S9" s="100" t="s">
        <v>78</v>
      </c>
      <c r="T9" s="108" t="s">
        <v>82</v>
      </c>
      <c r="U9" s="108" t="s">
        <v>83</v>
      </c>
      <c r="V9" s="108" t="s">
        <v>84</v>
      </c>
      <c r="W9" s="109" t="s">
        <v>70</v>
      </c>
      <c r="X9" s="109" t="s">
        <v>85</v>
      </c>
      <c r="Y9" s="109" t="s">
        <v>86</v>
      </c>
      <c r="Z9" s="1"/>
      <c r="AA9" s="1"/>
      <c r="AB9" s="1"/>
      <c r="AC9" s="1"/>
      <c r="AD9" s="1"/>
      <c r="AE9" s="1"/>
      <c r="AF9" s="1"/>
      <c r="AG9" s="1"/>
      <c r="AH9" s="1"/>
    </row>
    <row r="10" spans="1:34" ht="13.5" thickBot="1">
      <c r="A10" s="14" t="s">
        <v>87</v>
      </c>
      <c r="B10" s="15" t="s">
        <v>88</v>
      </c>
      <c r="C10" s="16"/>
      <c r="D10" s="15" t="s">
        <v>89</v>
      </c>
      <c r="E10" s="15" t="s">
        <v>90</v>
      </c>
      <c r="F10" s="15" t="s">
        <v>91</v>
      </c>
      <c r="G10" s="15" t="s">
        <v>92</v>
      </c>
      <c r="H10" s="15" t="s">
        <v>69</v>
      </c>
      <c r="I10" s="15" t="s">
        <v>30</v>
      </c>
      <c r="J10" s="15"/>
      <c r="K10" s="15" t="s">
        <v>80</v>
      </c>
      <c r="L10" s="15" t="s">
        <v>66</v>
      </c>
      <c r="M10" s="17" t="s">
        <v>80</v>
      </c>
      <c r="N10" s="15" t="s">
        <v>66</v>
      </c>
      <c r="O10" s="20" t="s">
        <v>93</v>
      </c>
      <c r="P10" s="101"/>
      <c r="Q10" s="102" t="s">
        <v>94</v>
      </c>
      <c r="R10" s="102" t="s">
        <v>95</v>
      </c>
      <c r="S10" s="103" t="s">
        <v>96</v>
      </c>
      <c r="T10" s="108" t="s">
        <v>97</v>
      </c>
      <c r="U10" s="108" t="s">
        <v>98</v>
      </c>
      <c r="V10" s="108" t="s">
        <v>99</v>
      </c>
      <c r="W10" s="109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13.5" thickTop="1"/>
    <row r="12" spans="1:34">
      <c r="B12" s="135" t="s">
        <v>125</v>
      </c>
    </row>
    <row r="13" spans="1:34">
      <c r="B13" s="118" t="s">
        <v>126</v>
      </c>
    </row>
    <row r="14" spans="1:34">
      <c r="A14" s="116">
        <v>1</v>
      </c>
      <c r="B14" s="117" t="s">
        <v>127</v>
      </c>
      <c r="C14" s="118" t="s">
        <v>128</v>
      </c>
      <c r="D14" s="125" t="s">
        <v>129</v>
      </c>
      <c r="E14" s="120">
        <v>19.25</v>
      </c>
      <c r="F14" s="119" t="s">
        <v>130</v>
      </c>
      <c r="H14" s="121">
        <f t="shared" ref="H14:H22" si="0">ROUND(E14*G14, 2)</f>
        <v>0</v>
      </c>
      <c r="J14" s="121">
        <f t="shared" ref="J14:J22" si="1">ROUND(E14*G14, 2)</f>
        <v>0</v>
      </c>
      <c r="M14" s="120">
        <v>0.48</v>
      </c>
      <c r="N14" s="120">
        <f>E14*M14</f>
        <v>9.24</v>
      </c>
      <c r="O14" s="119">
        <v>20</v>
      </c>
      <c r="P14" s="119" t="s">
        <v>131</v>
      </c>
      <c r="T14" s="123" t="s">
        <v>2</v>
      </c>
      <c r="U14" s="123" t="s">
        <v>2</v>
      </c>
      <c r="V14" s="123" t="s">
        <v>49</v>
      </c>
      <c r="W14" s="124">
        <v>5.4290000000000003</v>
      </c>
      <c r="Z14" s="119" t="s">
        <v>132</v>
      </c>
      <c r="AA14" s="119">
        <v>503016600240</v>
      </c>
    </row>
    <row r="15" spans="1:34" ht="25.5">
      <c r="A15" s="116">
        <v>2</v>
      </c>
      <c r="B15" s="117" t="s">
        <v>133</v>
      </c>
      <c r="C15" s="118" t="s">
        <v>134</v>
      </c>
      <c r="D15" s="125" t="s">
        <v>135</v>
      </c>
      <c r="E15" s="120">
        <v>39.200000000000003</v>
      </c>
      <c r="F15" s="119" t="s">
        <v>130</v>
      </c>
      <c r="H15" s="121">
        <f t="shared" si="0"/>
        <v>0</v>
      </c>
      <c r="J15" s="121">
        <f t="shared" si="1"/>
        <v>0</v>
      </c>
      <c r="M15" s="120">
        <v>0.13800000000000001</v>
      </c>
      <c r="N15" s="120">
        <f>E15*M15</f>
        <v>5.4096000000000011</v>
      </c>
      <c r="O15" s="119">
        <v>20</v>
      </c>
      <c r="P15" s="119" t="s">
        <v>131</v>
      </c>
      <c r="T15" s="123" t="s">
        <v>2</v>
      </c>
      <c r="U15" s="123" t="s">
        <v>2</v>
      </c>
      <c r="V15" s="123" t="s">
        <v>49</v>
      </c>
      <c r="W15" s="124">
        <v>5.7619999999999996</v>
      </c>
      <c r="Z15" s="119" t="s">
        <v>132</v>
      </c>
      <c r="AA15" s="119">
        <v>503016601240</v>
      </c>
    </row>
    <row r="16" spans="1:34" ht="25.5">
      <c r="A16" s="116">
        <v>3</v>
      </c>
      <c r="B16" s="117" t="s">
        <v>127</v>
      </c>
      <c r="C16" s="118" t="s">
        <v>136</v>
      </c>
      <c r="D16" s="125" t="s">
        <v>137</v>
      </c>
      <c r="E16" s="120">
        <v>51</v>
      </c>
      <c r="F16" s="119" t="s">
        <v>130</v>
      </c>
      <c r="H16" s="121">
        <f t="shared" si="0"/>
        <v>0</v>
      </c>
      <c r="J16" s="121">
        <f t="shared" si="1"/>
        <v>0</v>
      </c>
      <c r="M16" s="120">
        <v>0.22500000000000001</v>
      </c>
      <c r="N16" s="120">
        <f>E16*M16</f>
        <v>11.475</v>
      </c>
      <c r="O16" s="119">
        <v>20</v>
      </c>
      <c r="P16" s="119" t="s">
        <v>131</v>
      </c>
      <c r="T16" s="123" t="s">
        <v>2</v>
      </c>
      <c r="U16" s="123" t="s">
        <v>2</v>
      </c>
      <c r="V16" s="123" t="s">
        <v>49</v>
      </c>
      <c r="W16" s="124">
        <v>62.576999999999998</v>
      </c>
      <c r="Z16" s="119" t="s">
        <v>132</v>
      </c>
      <c r="AA16" s="119">
        <v>503026102241</v>
      </c>
    </row>
    <row r="17" spans="1:27" ht="25.5">
      <c r="A17" s="116">
        <v>4</v>
      </c>
      <c r="B17" s="117" t="s">
        <v>138</v>
      </c>
      <c r="C17" s="118" t="s">
        <v>139</v>
      </c>
      <c r="D17" s="125" t="s">
        <v>140</v>
      </c>
      <c r="E17" s="120">
        <v>51.5</v>
      </c>
      <c r="F17" s="119" t="s">
        <v>141</v>
      </c>
      <c r="H17" s="121">
        <f t="shared" si="0"/>
        <v>0</v>
      </c>
      <c r="J17" s="121">
        <f t="shared" si="1"/>
        <v>0</v>
      </c>
      <c r="O17" s="119">
        <v>20</v>
      </c>
      <c r="P17" s="119" t="s">
        <v>131</v>
      </c>
      <c r="T17" s="123" t="s">
        <v>2</v>
      </c>
      <c r="U17" s="123" t="s">
        <v>2</v>
      </c>
      <c r="V17" s="123" t="s">
        <v>49</v>
      </c>
      <c r="W17" s="124">
        <v>20.497</v>
      </c>
      <c r="Z17" s="119" t="s">
        <v>142</v>
      </c>
      <c r="AA17" s="119">
        <v>102020003001</v>
      </c>
    </row>
    <row r="18" spans="1:27">
      <c r="A18" s="116">
        <v>5</v>
      </c>
      <c r="B18" s="117" t="s">
        <v>138</v>
      </c>
      <c r="C18" s="118" t="s">
        <v>143</v>
      </c>
      <c r="D18" s="125" t="s">
        <v>144</v>
      </c>
      <c r="E18" s="120">
        <v>51.5</v>
      </c>
      <c r="F18" s="119" t="s">
        <v>141</v>
      </c>
      <c r="H18" s="121">
        <f t="shared" si="0"/>
        <v>0</v>
      </c>
      <c r="J18" s="121">
        <f t="shared" si="1"/>
        <v>0</v>
      </c>
      <c r="O18" s="119">
        <v>20</v>
      </c>
      <c r="P18" s="119" t="s">
        <v>131</v>
      </c>
      <c r="T18" s="123" t="s">
        <v>2</v>
      </c>
      <c r="U18" s="123" t="s">
        <v>2</v>
      </c>
      <c r="V18" s="123" t="s">
        <v>49</v>
      </c>
      <c r="W18" s="124">
        <v>2.266</v>
      </c>
      <c r="Z18" s="119" t="s">
        <v>142</v>
      </c>
      <c r="AA18" s="119">
        <v>102020003009</v>
      </c>
    </row>
    <row r="19" spans="1:27">
      <c r="A19" s="116">
        <v>6</v>
      </c>
      <c r="B19" s="117" t="s">
        <v>133</v>
      </c>
      <c r="C19" s="118" t="s">
        <v>145</v>
      </c>
      <c r="D19" s="125" t="s">
        <v>146</v>
      </c>
      <c r="E19" s="120">
        <v>51.5</v>
      </c>
      <c r="F19" s="119" t="s">
        <v>141</v>
      </c>
      <c r="H19" s="121">
        <f t="shared" si="0"/>
        <v>0</v>
      </c>
      <c r="J19" s="121">
        <f t="shared" si="1"/>
        <v>0</v>
      </c>
      <c r="O19" s="119">
        <v>20</v>
      </c>
      <c r="P19" s="119" t="s">
        <v>131</v>
      </c>
      <c r="T19" s="123" t="s">
        <v>2</v>
      </c>
      <c r="U19" s="123" t="s">
        <v>2</v>
      </c>
      <c r="V19" s="123" t="s">
        <v>49</v>
      </c>
      <c r="W19" s="124">
        <v>4.1719999999999997</v>
      </c>
      <c r="Z19" s="119" t="s">
        <v>142</v>
      </c>
      <c r="AA19" s="119">
        <v>106020101001</v>
      </c>
    </row>
    <row r="20" spans="1:27" ht="25.5">
      <c r="A20" s="116">
        <v>7</v>
      </c>
      <c r="B20" s="117" t="s">
        <v>133</v>
      </c>
      <c r="C20" s="118" t="s">
        <v>147</v>
      </c>
      <c r="D20" s="125" t="s">
        <v>148</v>
      </c>
      <c r="E20" s="120">
        <v>51.5</v>
      </c>
      <c r="F20" s="119" t="s">
        <v>141</v>
      </c>
      <c r="H20" s="121">
        <f t="shared" si="0"/>
        <v>0</v>
      </c>
      <c r="J20" s="121">
        <f t="shared" si="1"/>
        <v>0</v>
      </c>
      <c r="O20" s="119">
        <v>20</v>
      </c>
      <c r="P20" s="119" t="s">
        <v>131</v>
      </c>
      <c r="T20" s="123" t="s">
        <v>2</v>
      </c>
      <c r="U20" s="123" t="s">
        <v>2</v>
      </c>
      <c r="V20" s="123" t="s">
        <v>49</v>
      </c>
      <c r="W20" s="124">
        <v>0.56699999999999995</v>
      </c>
      <c r="Z20" s="119" t="s">
        <v>142</v>
      </c>
      <c r="AA20" s="119">
        <v>10602</v>
      </c>
    </row>
    <row r="21" spans="1:27">
      <c r="A21" s="116">
        <v>8</v>
      </c>
      <c r="B21" s="117" t="s">
        <v>133</v>
      </c>
      <c r="C21" s="118" t="s">
        <v>149</v>
      </c>
      <c r="D21" s="125" t="s">
        <v>150</v>
      </c>
      <c r="E21" s="120">
        <v>51.5</v>
      </c>
      <c r="F21" s="119" t="s">
        <v>141</v>
      </c>
      <c r="H21" s="121">
        <f t="shared" si="0"/>
        <v>0</v>
      </c>
      <c r="J21" s="121">
        <f t="shared" si="1"/>
        <v>0</v>
      </c>
      <c r="O21" s="119">
        <v>20</v>
      </c>
      <c r="P21" s="119" t="s">
        <v>131</v>
      </c>
      <c r="T21" s="123" t="s">
        <v>2</v>
      </c>
      <c r="U21" s="123" t="s">
        <v>2</v>
      </c>
      <c r="V21" s="123" t="s">
        <v>49</v>
      </c>
      <c r="W21" s="124">
        <v>30.9</v>
      </c>
      <c r="Z21" s="119" t="s">
        <v>142</v>
      </c>
      <c r="AA21" s="119">
        <v>106070007002</v>
      </c>
    </row>
    <row r="22" spans="1:27">
      <c r="A22" s="116">
        <v>9</v>
      </c>
      <c r="B22" s="117" t="s">
        <v>133</v>
      </c>
      <c r="C22" s="118" t="s">
        <v>151</v>
      </c>
      <c r="D22" s="125" t="s">
        <v>152</v>
      </c>
      <c r="E22" s="120">
        <v>51.5</v>
      </c>
      <c r="F22" s="119" t="s">
        <v>141</v>
      </c>
      <c r="H22" s="121">
        <f t="shared" si="0"/>
        <v>0</v>
      </c>
      <c r="J22" s="121">
        <f t="shared" si="1"/>
        <v>0</v>
      </c>
      <c r="O22" s="119">
        <v>20</v>
      </c>
      <c r="P22" s="119" t="s">
        <v>131</v>
      </c>
      <c r="T22" s="123" t="s">
        <v>2</v>
      </c>
      <c r="U22" s="123" t="s">
        <v>2</v>
      </c>
      <c r="V22" s="123" t="s">
        <v>49</v>
      </c>
      <c r="W22" s="124">
        <v>0.46400000000000002</v>
      </c>
      <c r="Z22" s="119" t="s">
        <v>153</v>
      </c>
      <c r="AA22" s="119">
        <v>104010007001</v>
      </c>
    </row>
    <row r="23" spans="1:27">
      <c r="D23" s="136" t="s">
        <v>154</v>
      </c>
      <c r="E23" s="137">
        <f>J23</f>
        <v>0</v>
      </c>
      <c r="H23" s="137">
        <f>SUM(H12:H22)</f>
        <v>0</v>
      </c>
      <c r="I23" s="137">
        <f>SUM(I12:I22)</f>
        <v>0</v>
      </c>
      <c r="J23" s="137">
        <f>SUM(J12:J22)</f>
        <v>0</v>
      </c>
      <c r="L23" s="138">
        <f>SUM(L12:L22)</f>
        <v>0</v>
      </c>
      <c r="N23" s="139">
        <f>SUM(N12:N22)</f>
        <v>26.124600000000001</v>
      </c>
      <c r="W23" s="124">
        <f>SUM(W12:W22)</f>
        <v>132.63399999999999</v>
      </c>
    </row>
    <row r="25" spans="1:27">
      <c r="B25" s="118" t="s">
        <v>155</v>
      </c>
    </row>
    <row r="26" spans="1:27">
      <c r="A26" s="116">
        <v>10</v>
      </c>
      <c r="B26" s="117" t="s">
        <v>127</v>
      </c>
      <c r="C26" s="118" t="s">
        <v>156</v>
      </c>
      <c r="D26" s="125" t="s">
        <v>157</v>
      </c>
      <c r="E26" s="120">
        <v>100</v>
      </c>
      <c r="F26" s="119" t="s">
        <v>130</v>
      </c>
      <c r="H26" s="121">
        <f>ROUND(E26*G26, 2)</f>
        <v>0</v>
      </c>
      <c r="J26" s="121">
        <f>ROUND(E26*G26, 2)</f>
        <v>0</v>
      </c>
      <c r="K26" s="122">
        <v>0.1012</v>
      </c>
      <c r="L26" s="122">
        <f>E26*K26</f>
        <v>10.119999999999999</v>
      </c>
      <c r="O26" s="119">
        <v>20</v>
      </c>
      <c r="P26" s="119" t="s">
        <v>131</v>
      </c>
      <c r="T26" s="123" t="s">
        <v>2</v>
      </c>
      <c r="U26" s="123" t="s">
        <v>2</v>
      </c>
      <c r="V26" s="123" t="s">
        <v>49</v>
      </c>
      <c r="W26" s="124">
        <v>2.2000000000000002</v>
      </c>
      <c r="Z26" s="119" t="s">
        <v>158</v>
      </c>
      <c r="AA26" s="119">
        <v>2201010200102</v>
      </c>
    </row>
    <row r="27" spans="1:27">
      <c r="A27" s="116">
        <v>11</v>
      </c>
      <c r="B27" s="117" t="s">
        <v>127</v>
      </c>
      <c r="C27" s="118" t="s">
        <v>159</v>
      </c>
      <c r="D27" s="125" t="s">
        <v>160</v>
      </c>
      <c r="E27" s="120">
        <v>100</v>
      </c>
      <c r="F27" s="119" t="s">
        <v>130</v>
      </c>
      <c r="H27" s="121">
        <f>ROUND(E27*G27, 2)</f>
        <v>0</v>
      </c>
      <c r="J27" s="121">
        <f>ROUND(E27*G27, 2)</f>
        <v>0</v>
      </c>
      <c r="K27" s="122">
        <v>0.18906999999999999</v>
      </c>
      <c r="L27" s="122">
        <f>E27*K27</f>
        <v>18.907</v>
      </c>
      <c r="O27" s="119">
        <v>20</v>
      </c>
      <c r="P27" s="119" t="s">
        <v>131</v>
      </c>
      <c r="T27" s="123" t="s">
        <v>2</v>
      </c>
      <c r="U27" s="123" t="s">
        <v>2</v>
      </c>
      <c r="V27" s="123" t="s">
        <v>49</v>
      </c>
      <c r="W27" s="124">
        <v>2.2000000000000002</v>
      </c>
      <c r="Z27" s="119" t="s">
        <v>158</v>
      </c>
      <c r="AA27" s="119">
        <v>2201010400008</v>
      </c>
    </row>
    <row r="28" spans="1:27">
      <c r="A28" s="116">
        <v>12</v>
      </c>
      <c r="B28" s="117" t="s">
        <v>127</v>
      </c>
      <c r="C28" s="118" t="s">
        <v>161</v>
      </c>
      <c r="D28" s="125" t="s">
        <v>162</v>
      </c>
      <c r="E28" s="120">
        <v>100</v>
      </c>
      <c r="F28" s="119" t="s">
        <v>130</v>
      </c>
      <c r="H28" s="121">
        <f>ROUND(E28*G28, 2)</f>
        <v>0</v>
      </c>
      <c r="J28" s="121">
        <f>ROUND(E28*G28, 2)</f>
        <v>0</v>
      </c>
      <c r="K28" s="122">
        <v>0.27994000000000002</v>
      </c>
      <c r="L28" s="122">
        <f>E28*K28</f>
        <v>27.994000000000003</v>
      </c>
      <c r="O28" s="119">
        <v>20</v>
      </c>
      <c r="P28" s="119" t="s">
        <v>131</v>
      </c>
      <c r="T28" s="123" t="s">
        <v>2</v>
      </c>
      <c r="U28" s="123" t="s">
        <v>2</v>
      </c>
      <c r="V28" s="123" t="s">
        <v>49</v>
      </c>
      <c r="W28" s="124">
        <v>2.5</v>
      </c>
      <c r="Z28" s="119" t="s">
        <v>158</v>
      </c>
      <c r="AA28" s="119">
        <v>2201010400014</v>
      </c>
    </row>
    <row r="29" spans="1:27">
      <c r="A29" s="116">
        <v>13</v>
      </c>
      <c r="B29" s="117" t="s">
        <v>127</v>
      </c>
      <c r="C29" s="118" t="s">
        <v>163</v>
      </c>
      <c r="D29" s="125" t="s">
        <v>164</v>
      </c>
      <c r="E29" s="120">
        <v>100</v>
      </c>
      <c r="F29" s="119" t="s">
        <v>130</v>
      </c>
      <c r="H29" s="121">
        <f>ROUND(E29*G29, 2)</f>
        <v>0</v>
      </c>
      <c r="J29" s="121">
        <f>ROUND(E29*G29, 2)</f>
        <v>0</v>
      </c>
      <c r="K29" s="122">
        <v>8.4199999999999997E-2</v>
      </c>
      <c r="L29" s="122">
        <f>E29*K29</f>
        <v>8.42</v>
      </c>
      <c r="O29" s="119">
        <v>20</v>
      </c>
      <c r="P29" s="119" t="s">
        <v>131</v>
      </c>
      <c r="T29" s="123" t="s">
        <v>2</v>
      </c>
      <c r="U29" s="123" t="s">
        <v>2</v>
      </c>
      <c r="V29" s="123" t="s">
        <v>49</v>
      </c>
      <c r="W29" s="124">
        <v>72</v>
      </c>
      <c r="Z29" s="119" t="s">
        <v>165</v>
      </c>
      <c r="AA29" s="119" t="s">
        <v>131</v>
      </c>
    </row>
    <row r="30" spans="1:27">
      <c r="A30" s="116">
        <v>14</v>
      </c>
      <c r="B30" s="117" t="s">
        <v>166</v>
      </c>
      <c r="C30" s="118" t="s">
        <v>167</v>
      </c>
      <c r="D30" s="125" t="s">
        <v>168</v>
      </c>
      <c r="E30" s="120">
        <v>101</v>
      </c>
      <c r="F30" s="119" t="s">
        <v>130</v>
      </c>
      <c r="I30" s="121">
        <f>ROUND(E30*G30, 2)</f>
        <v>0</v>
      </c>
      <c r="J30" s="121">
        <f>ROUND(E30*G30, 2)</f>
        <v>0</v>
      </c>
      <c r="K30" s="122">
        <v>0.1855</v>
      </c>
      <c r="L30" s="122">
        <f>E30*K30</f>
        <v>18.735499999999998</v>
      </c>
      <c r="O30" s="119">
        <v>20</v>
      </c>
      <c r="P30" s="119" t="s">
        <v>131</v>
      </c>
      <c r="T30" s="123" t="s">
        <v>2</v>
      </c>
      <c r="U30" s="123" t="s">
        <v>2</v>
      </c>
      <c r="V30" s="123" t="s">
        <v>49</v>
      </c>
      <c r="Z30" s="119" t="s">
        <v>169</v>
      </c>
      <c r="AA30" s="119" t="s">
        <v>131</v>
      </c>
    </row>
    <row r="31" spans="1:27">
      <c r="D31" s="136" t="s">
        <v>170</v>
      </c>
      <c r="E31" s="137">
        <f>J31</f>
        <v>0</v>
      </c>
      <c r="H31" s="137">
        <f>SUM(H25:H30)</f>
        <v>0</v>
      </c>
      <c r="I31" s="137">
        <f>SUM(I25:I30)</f>
        <v>0</v>
      </c>
      <c r="J31" s="137">
        <f>SUM(J25:J30)</f>
        <v>0</v>
      </c>
      <c r="L31" s="138">
        <f>SUM(L25:L30)</f>
        <v>84.176500000000004</v>
      </c>
      <c r="N31" s="139">
        <f>SUM(N25:N30)</f>
        <v>0</v>
      </c>
      <c r="W31" s="124">
        <f>SUM(W25:W30)</f>
        <v>78.900000000000006</v>
      </c>
    </row>
    <row r="33" spans="1:27">
      <c r="B33" s="118" t="s">
        <v>171</v>
      </c>
    </row>
    <row r="34" spans="1:27">
      <c r="A34" s="116">
        <v>15</v>
      </c>
      <c r="B34" s="117" t="s">
        <v>127</v>
      </c>
      <c r="C34" s="118" t="s">
        <v>172</v>
      </c>
      <c r="D34" s="125" t="s">
        <v>173</v>
      </c>
      <c r="E34" s="120">
        <v>40</v>
      </c>
      <c r="F34" s="119" t="s">
        <v>174</v>
      </c>
      <c r="H34" s="121">
        <f>ROUND(E34*G34, 2)</f>
        <v>0</v>
      </c>
      <c r="J34" s="121">
        <f t="shared" ref="J34:J45" si="2">ROUND(E34*G34, 2)</f>
        <v>0</v>
      </c>
      <c r="K34" s="122">
        <v>0.13553000000000001</v>
      </c>
      <c r="L34" s="122">
        <f>E34*K34</f>
        <v>5.4212000000000007</v>
      </c>
      <c r="O34" s="119">
        <v>20</v>
      </c>
      <c r="P34" s="119" t="s">
        <v>131</v>
      </c>
      <c r="T34" s="123" t="s">
        <v>2</v>
      </c>
      <c r="U34" s="123" t="s">
        <v>2</v>
      </c>
      <c r="V34" s="123" t="s">
        <v>49</v>
      </c>
      <c r="W34" s="124">
        <v>8.64</v>
      </c>
      <c r="Z34" s="119" t="s">
        <v>165</v>
      </c>
      <c r="AA34" s="119">
        <v>2225098101002</v>
      </c>
    </row>
    <row r="35" spans="1:27">
      <c r="A35" s="116">
        <v>16</v>
      </c>
      <c r="B35" s="117" t="s">
        <v>166</v>
      </c>
      <c r="C35" s="118" t="s">
        <v>175</v>
      </c>
      <c r="D35" s="125" t="s">
        <v>176</v>
      </c>
      <c r="E35" s="120">
        <v>40.4</v>
      </c>
      <c r="F35" s="119" t="s">
        <v>177</v>
      </c>
      <c r="I35" s="121">
        <f>ROUND(E35*G35, 2)</f>
        <v>0</v>
      </c>
      <c r="J35" s="121">
        <f t="shared" si="2"/>
        <v>0</v>
      </c>
      <c r="K35" s="122">
        <v>0.04</v>
      </c>
      <c r="L35" s="122">
        <f>E35*K35</f>
        <v>1.6159999999999999</v>
      </c>
      <c r="O35" s="119">
        <v>20</v>
      </c>
      <c r="P35" s="119" t="s">
        <v>131</v>
      </c>
      <c r="T35" s="123" t="s">
        <v>2</v>
      </c>
      <c r="U35" s="123" t="s">
        <v>2</v>
      </c>
      <c r="V35" s="123" t="s">
        <v>49</v>
      </c>
      <c r="Z35" s="119" t="s">
        <v>169</v>
      </c>
      <c r="AA35" s="119" t="s">
        <v>131</v>
      </c>
    </row>
    <row r="36" spans="1:27" ht="25.5">
      <c r="A36" s="116">
        <v>17</v>
      </c>
      <c r="B36" s="117" t="s">
        <v>127</v>
      </c>
      <c r="C36" s="118" t="s">
        <v>178</v>
      </c>
      <c r="D36" s="125" t="s">
        <v>179</v>
      </c>
      <c r="E36" s="120">
        <v>0.91</v>
      </c>
      <c r="F36" s="119" t="s">
        <v>141</v>
      </c>
      <c r="H36" s="121">
        <f t="shared" ref="H36:H45" si="3">ROUND(E36*G36, 2)</f>
        <v>0</v>
      </c>
      <c r="J36" s="121">
        <f t="shared" si="2"/>
        <v>0</v>
      </c>
      <c r="K36" s="122">
        <v>2.3628499999999999</v>
      </c>
      <c r="L36" s="122">
        <f>E36*K36</f>
        <v>2.1501934999999999</v>
      </c>
      <c r="O36" s="119">
        <v>20</v>
      </c>
      <c r="P36" s="119" t="s">
        <v>131</v>
      </c>
      <c r="T36" s="123" t="s">
        <v>2</v>
      </c>
      <c r="U36" s="123" t="s">
        <v>2</v>
      </c>
      <c r="V36" s="123" t="s">
        <v>49</v>
      </c>
      <c r="W36" s="124">
        <v>1.3120000000000001</v>
      </c>
      <c r="Z36" s="119" t="s">
        <v>165</v>
      </c>
      <c r="AA36" s="119">
        <v>2225098001021</v>
      </c>
    </row>
    <row r="37" spans="1:27">
      <c r="A37" s="116">
        <v>18</v>
      </c>
      <c r="B37" s="117" t="s">
        <v>180</v>
      </c>
      <c r="C37" s="118" t="s">
        <v>181</v>
      </c>
      <c r="D37" s="125" t="s">
        <v>182</v>
      </c>
      <c r="E37" s="120">
        <v>26.125</v>
      </c>
      <c r="F37" s="119" t="s">
        <v>183</v>
      </c>
      <c r="H37" s="121">
        <f t="shared" si="3"/>
        <v>0</v>
      </c>
      <c r="J37" s="121">
        <f t="shared" si="2"/>
        <v>0</v>
      </c>
      <c r="O37" s="119">
        <v>20</v>
      </c>
      <c r="P37" s="119" t="s">
        <v>131</v>
      </c>
      <c r="T37" s="123" t="s">
        <v>2</v>
      </c>
      <c r="U37" s="123" t="s">
        <v>2</v>
      </c>
      <c r="V37" s="123" t="s">
        <v>49</v>
      </c>
      <c r="W37" s="124">
        <v>14.134</v>
      </c>
      <c r="Z37" s="119" t="s">
        <v>132</v>
      </c>
      <c r="AA37" s="119">
        <v>508020002001</v>
      </c>
    </row>
    <row r="38" spans="1:27" ht="25.5">
      <c r="A38" s="116">
        <v>19</v>
      </c>
      <c r="B38" s="117" t="s">
        <v>180</v>
      </c>
      <c r="C38" s="118" t="s">
        <v>184</v>
      </c>
      <c r="D38" s="125" t="s">
        <v>185</v>
      </c>
      <c r="E38" s="120">
        <v>261.25</v>
      </c>
      <c r="F38" s="119" t="s">
        <v>183</v>
      </c>
      <c r="H38" s="121">
        <f t="shared" si="3"/>
        <v>0</v>
      </c>
      <c r="J38" s="121">
        <f t="shared" si="2"/>
        <v>0</v>
      </c>
      <c r="O38" s="119">
        <v>20</v>
      </c>
      <c r="P38" s="119" t="s">
        <v>131</v>
      </c>
      <c r="T38" s="123" t="s">
        <v>2</v>
      </c>
      <c r="U38" s="123" t="s">
        <v>2</v>
      </c>
      <c r="V38" s="123" t="s">
        <v>49</v>
      </c>
      <c r="Z38" s="119" t="s">
        <v>132</v>
      </c>
      <c r="AA38" s="119">
        <v>508020002002</v>
      </c>
    </row>
    <row r="39" spans="1:27" ht="25.5">
      <c r="A39" s="116">
        <v>20</v>
      </c>
      <c r="B39" s="117" t="s">
        <v>180</v>
      </c>
      <c r="C39" s="118" t="s">
        <v>186</v>
      </c>
      <c r="D39" s="125" t="s">
        <v>187</v>
      </c>
      <c r="E39" s="120">
        <v>26.125</v>
      </c>
      <c r="F39" s="119" t="s">
        <v>183</v>
      </c>
      <c r="H39" s="121">
        <f t="shared" si="3"/>
        <v>0</v>
      </c>
      <c r="J39" s="121">
        <f t="shared" si="2"/>
        <v>0</v>
      </c>
      <c r="O39" s="119">
        <v>20</v>
      </c>
      <c r="P39" s="119" t="s">
        <v>131</v>
      </c>
      <c r="T39" s="123" t="s">
        <v>2</v>
      </c>
      <c r="U39" s="123" t="s">
        <v>2</v>
      </c>
      <c r="V39" s="123" t="s">
        <v>49</v>
      </c>
      <c r="W39" s="124">
        <v>29.443000000000001</v>
      </c>
      <c r="Z39" s="119" t="s">
        <v>132</v>
      </c>
      <c r="AA39" s="119">
        <v>508038801001</v>
      </c>
    </row>
    <row r="40" spans="1:27" ht="25.5">
      <c r="A40" s="116">
        <v>21</v>
      </c>
      <c r="B40" s="117" t="s">
        <v>180</v>
      </c>
      <c r="C40" s="118" t="s">
        <v>188</v>
      </c>
      <c r="D40" s="125" t="s">
        <v>189</v>
      </c>
      <c r="E40" s="120">
        <v>261.25</v>
      </c>
      <c r="F40" s="119" t="s">
        <v>183</v>
      </c>
      <c r="H40" s="121">
        <f t="shared" si="3"/>
        <v>0</v>
      </c>
      <c r="J40" s="121">
        <f t="shared" si="2"/>
        <v>0</v>
      </c>
      <c r="O40" s="119">
        <v>20</v>
      </c>
      <c r="P40" s="119" t="s">
        <v>131</v>
      </c>
      <c r="T40" s="123" t="s">
        <v>2</v>
      </c>
      <c r="U40" s="123" t="s">
        <v>2</v>
      </c>
      <c r="V40" s="123" t="s">
        <v>49</v>
      </c>
      <c r="W40" s="124">
        <v>32.917999999999999</v>
      </c>
      <c r="Z40" s="119" t="s">
        <v>132</v>
      </c>
      <c r="AA40" s="119">
        <v>508038801002</v>
      </c>
    </row>
    <row r="41" spans="1:27">
      <c r="A41" s="116">
        <v>22</v>
      </c>
      <c r="B41" s="117" t="s">
        <v>190</v>
      </c>
      <c r="C41" s="118" t="s">
        <v>191</v>
      </c>
      <c r="D41" s="125" t="s">
        <v>192</v>
      </c>
      <c r="E41" s="120">
        <v>26.125</v>
      </c>
      <c r="F41" s="119" t="s">
        <v>183</v>
      </c>
      <c r="H41" s="121">
        <f t="shared" si="3"/>
        <v>0</v>
      </c>
      <c r="J41" s="121">
        <f t="shared" si="2"/>
        <v>0</v>
      </c>
      <c r="O41" s="119">
        <v>20</v>
      </c>
      <c r="P41" s="119" t="s">
        <v>131</v>
      </c>
      <c r="T41" s="123" t="s">
        <v>2</v>
      </c>
      <c r="U41" s="123" t="s">
        <v>2</v>
      </c>
      <c r="V41" s="123" t="s">
        <v>49</v>
      </c>
      <c r="W41" s="124">
        <v>16.407</v>
      </c>
      <c r="Z41" s="119" t="s">
        <v>132</v>
      </c>
      <c r="AA41" s="119">
        <v>508038801221</v>
      </c>
    </row>
    <row r="42" spans="1:27" ht="25.5">
      <c r="A42" s="116">
        <v>23</v>
      </c>
      <c r="B42" s="117" t="s">
        <v>133</v>
      </c>
      <c r="C42" s="118" t="s">
        <v>193</v>
      </c>
      <c r="D42" s="125" t="s">
        <v>194</v>
      </c>
      <c r="E42" s="120">
        <v>26.125</v>
      </c>
      <c r="F42" s="119" t="s">
        <v>183</v>
      </c>
      <c r="H42" s="121">
        <f t="shared" si="3"/>
        <v>0</v>
      </c>
      <c r="J42" s="121">
        <f t="shared" si="2"/>
        <v>0</v>
      </c>
      <c r="O42" s="119">
        <v>20</v>
      </c>
      <c r="P42" s="119" t="s">
        <v>131</v>
      </c>
      <c r="T42" s="123" t="s">
        <v>2</v>
      </c>
      <c r="U42" s="123" t="s">
        <v>2</v>
      </c>
      <c r="V42" s="123" t="s">
        <v>49</v>
      </c>
      <c r="Z42" s="119" t="s">
        <v>132</v>
      </c>
      <c r="AA42" s="119">
        <v>50803</v>
      </c>
    </row>
    <row r="43" spans="1:27">
      <c r="A43" s="116">
        <v>24</v>
      </c>
      <c r="B43" s="117" t="s">
        <v>133</v>
      </c>
      <c r="C43" s="118" t="s">
        <v>195</v>
      </c>
      <c r="D43" s="125" t="s">
        <v>196</v>
      </c>
      <c r="E43" s="120">
        <v>51.5</v>
      </c>
      <c r="F43" s="119" t="s">
        <v>197</v>
      </c>
      <c r="H43" s="121">
        <f t="shared" si="3"/>
        <v>0</v>
      </c>
      <c r="J43" s="121">
        <f t="shared" si="2"/>
        <v>0</v>
      </c>
      <c r="K43" s="122">
        <v>1.7424999999999999</v>
      </c>
      <c r="L43" s="122">
        <f>E43*K43</f>
        <v>89.738749999999996</v>
      </c>
      <c r="O43" s="119">
        <v>20</v>
      </c>
      <c r="P43" s="119" t="s">
        <v>131</v>
      </c>
      <c r="T43" s="123" t="s">
        <v>2</v>
      </c>
      <c r="U43" s="123" t="s">
        <v>2</v>
      </c>
      <c r="V43" s="123" t="s">
        <v>49</v>
      </c>
      <c r="Z43" s="119" t="s">
        <v>132</v>
      </c>
      <c r="AA43" s="119" t="s">
        <v>131</v>
      </c>
    </row>
    <row r="44" spans="1:27">
      <c r="A44" s="116">
        <v>25</v>
      </c>
      <c r="B44" s="117" t="s">
        <v>198</v>
      </c>
      <c r="C44" s="118" t="s">
        <v>199</v>
      </c>
      <c r="D44" s="125" t="s">
        <v>200</v>
      </c>
      <c r="E44" s="120">
        <v>93.364000000000004</v>
      </c>
      <c r="F44" s="119" t="s">
        <v>183</v>
      </c>
      <c r="H44" s="121">
        <f t="shared" si="3"/>
        <v>0</v>
      </c>
      <c r="J44" s="121">
        <f t="shared" si="2"/>
        <v>0</v>
      </c>
      <c r="O44" s="119">
        <v>20</v>
      </c>
      <c r="P44" s="119" t="s">
        <v>131</v>
      </c>
      <c r="T44" s="123" t="s">
        <v>2</v>
      </c>
      <c r="U44" s="123" t="s">
        <v>2</v>
      </c>
      <c r="V44" s="123" t="s">
        <v>49</v>
      </c>
      <c r="W44" s="124">
        <v>75.718000000000004</v>
      </c>
      <c r="Z44" s="119" t="s">
        <v>201</v>
      </c>
      <c r="AA44" s="119">
        <v>149914</v>
      </c>
    </row>
    <row r="45" spans="1:27">
      <c r="A45" s="116">
        <v>26</v>
      </c>
      <c r="B45" s="117" t="s">
        <v>198</v>
      </c>
      <c r="C45" s="118" t="s">
        <v>202</v>
      </c>
      <c r="D45" s="125" t="s">
        <v>203</v>
      </c>
      <c r="E45" s="120">
        <v>93.364000000000004</v>
      </c>
      <c r="F45" s="119" t="s">
        <v>183</v>
      </c>
      <c r="H45" s="121">
        <f t="shared" si="3"/>
        <v>0</v>
      </c>
      <c r="J45" s="121">
        <f t="shared" si="2"/>
        <v>0</v>
      </c>
      <c r="O45" s="119">
        <v>20</v>
      </c>
      <c r="P45" s="119" t="s">
        <v>131</v>
      </c>
      <c r="T45" s="123" t="s">
        <v>2</v>
      </c>
      <c r="U45" s="123" t="s">
        <v>2</v>
      </c>
      <c r="V45" s="123" t="s">
        <v>49</v>
      </c>
      <c r="W45" s="124">
        <v>12.884</v>
      </c>
      <c r="Z45" s="119" t="s">
        <v>201</v>
      </c>
      <c r="AA45" s="119">
        <v>1499140102201</v>
      </c>
    </row>
    <row r="46" spans="1:27">
      <c r="D46" s="136" t="s">
        <v>204</v>
      </c>
      <c r="E46" s="137">
        <f>J46</f>
        <v>0</v>
      </c>
      <c r="H46" s="137">
        <f>SUM(H33:H45)</f>
        <v>0</v>
      </c>
      <c r="I46" s="137">
        <f>SUM(I33:I45)</f>
        <v>0</v>
      </c>
      <c r="J46" s="137">
        <f>SUM(J33:J45)</f>
        <v>0</v>
      </c>
      <c r="L46" s="138">
        <f>SUM(L33:L45)</f>
        <v>98.926143499999995</v>
      </c>
      <c r="N46" s="139">
        <f>SUM(N33:N45)</f>
        <v>0</v>
      </c>
      <c r="W46" s="124">
        <f>SUM(W33:W45)</f>
        <v>191.45600000000002</v>
      </c>
    </row>
    <row r="48" spans="1:27">
      <c r="D48" s="136" t="s">
        <v>205</v>
      </c>
      <c r="E48" s="139">
        <f>J48</f>
        <v>0</v>
      </c>
      <c r="H48" s="137">
        <f>+H23+H31+H46</f>
        <v>0</v>
      </c>
      <c r="I48" s="137">
        <f>+I23+I31+I46</f>
        <v>0</v>
      </c>
      <c r="J48" s="137">
        <f>+J23+J31+J46</f>
        <v>0</v>
      </c>
      <c r="L48" s="138">
        <f>+L23+L31+L46</f>
        <v>183.1026435</v>
      </c>
      <c r="N48" s="139">
        <f>+N23+N31+N46</f>
        <v>26.124600000000001</v>
      </c>
      <c r="W48" s="124">
        <f>+W23+W31+W46</f>
        <v>402.99</v>
      </c>
    </row>
    <row r="50" spans="1:27">
      <c r="B50" s="135" t="s">
        <v>206</v>
      </c>
    </row>
    <row r="51" spans="1:27">
      <c r="B51" s="118" t="s">
        <v>206</v>
      </c>
    </row>
    <row r="52" spans="1:27" ht="25.5">
      <c r="A52" s="116">
        <v>27</v>
      </c>
      <c r="B52" s="117" t="s">
        <v>207</v>
      </c>
      <c r="C52" s="118" t="s">
        <v>208</v>
      </c>
      <c r="D52" s="125" t="s">
        <v>209</v>
      </c>
      <c r="E52" s="120">
        <v>4</v>
      </c>
      <c r="F52" s="119" t="s">
        <v>210</v>
      </c>
      <c r="H52" s="121">
        <f t="shared" ref="H52:H57" si="4">ROUND(E52*G52, 2)</f>
        <v>0</v>
      </c>
      <c r="J52" s="121">
        <f t="shared" ref="J52:J60" si="5">ROUND(E52*G52, 2)</f>
        <v>0</v>
      </c>
      <c r="O52" s="119">
        <v>20</v>
      </c>
      <c r="P52" s="119" t="s">
        <v>131</v>
      </c>
      <c r="T52" s="123" t="s">
        <v>2</v>
      </c>
      <c r="U52" s="123" t="s">
        <v>2</v>
      </c>
      <c r="V52" s="123" t="s">
        <v>211</v>
      </c>
      <c r="W52" s="124">
        <v>4</v>
      </c>
      <c r="Z52" s="119" t="s">
        <v>212</v>
      </c>
      <c r="AA52" s="119" t="s">
        <v>131</v>
      </c>
    </row>
    <row r="53" spans="1:27">
      <c r="A53" s="116">
        <v>28</v>
      </c>
      <c r="B53" s="117" t="s">
        <v>207</v>
      </c>
      <c r="C53" s="118" t="s">
        <v>213</v>
      </c>
      <c r="D53" s="125" t="s">
        <v>214</v>
      </c>
      <c r="E53" s="120">
        <v>1</v>
      </c>
      <c r="F53" s="119" t="s">
        <v>210</v>
      </c>
      <c r="H53" s="121">
        <f t="shared" si="4"/>
        <v>0</v>
      </c>
      <c r="J53" s="121">
        <f t="shared" si="5"/>
        <v>0</v>
      </c>
      <c r="O53" s="119">
        <v>20</v>
      </c>
      <c r="P53" s="119" t="s">
        <v>131</v>
      </c>
      <c r="T53" s="123" t="s">
        <v>2</v>
      </c>
      <c r="U53" s="123" t="s">
        <v>2</v>
      </c>
      <c r="V53" s="123" t="s">
        <v>211</v>
      </c>
      <c r="W53" s="124">
        <v>1</v>
      </c>
      <c r="Z53" s="119" t="s">
        <v>212</v>
      </c>
      <c r="AA53" s="119" t="s">
        <v>131</v>
      </c>
    </row>
    <row r="54" spans="1:27">
      <c r="A54" s="116">
        <v>29</v>
      </c>
      <c r="B54" s="117" t="s">
        <v>207</v>
      </c>
      <c r="C54" s="118" t="s">
        <v>215</v>
      </c>
      <c r="D54" s="125" t="s">
        <v>216</v>
      </c>
      <c r="E54" s="120">
        <v>1</v>
      </c>
      <c r="F54" s="119" t="s">
        <v>210</v>
      </c>
      <c r="H54" s="121">
        <f t="shared" si="4"/>
        <v>0</v>
      </c>
      <c r="J54" s="121">
        <f t="shared" si="5"/>
        <v>0</v>
      </c>
      <c r="O54" s="119">
        <v>20</v>
      </c>
      <c r="P54" s="119" t="s">
        <v>131</v>
      </c>
      <c r="T54" s="123" t="s">
        <v>2</v>
      </c>
      <c r="U54" s="123" t="s">
        <v>2</v>
      </c>
      <c r="V54" s="123" t="s">
        <v>211</v>
      </c>
      <c r="W54" s="124">
        <v>1</v>
      </c>
      <c r="Z54" s="119" t="s">
        <v>212</v>
      </c>
      <c r="AA54" s="119" t="s">
        <v>131</v>
      </c>
    </row>
    <row r="55" spans="1:27">
      <c r="A55" s="116">
        <v>30</v>
      </c>
      <c r="B55" s="117" t="s">
        <v>207</v>
      </c>
      <c r="C55" s="118" t="s">
        <v>217</v>
      </c>
      <c r="D55" s="125" t="s">
        <v>218</v>
      </c>
      <c r="E55" s="120">
        <v>1</v>
      </c>
      <c r="F55" s="119" t="s">
        <v>210</v>
      </c>
      <c r="H55" s="121">
        <f t="shared" si="4"/>
        <v>0</v>
      </c>
      <c r="J55" s="121">
        <f t="shared" si="5"/>
        <v>0</v>
      </c>
      <c r="O55" s="119">
        <v>20</v>
      </c>
      <c r="P55" s="119" t="s">
        <v>131</v>
      </c>
      <c r="T55" s="123" t="s">
        <v>2</v>
      </c>
      <c r="U55" s="123" t="s">
        <v>2</v>
      </c>
      <c r="V55" s="123" t="s">
        <v>211</v>
      </c>
      <c r="W55" s="124">
        <v>1</v>
      </c>
      <c r="Z55" s="119" t="s">
        <v>212</v>
      </c>
      <c r="AA55" s="119" t="s">
        <v>131</v>
      </c>
    </row>
    <row r="56" spans="1:27">
      <c r="A56" s="116">
        <v>31</v>
      </c>
      <c r="B56" s="117" t="s">
        <v>207</v>
      </c>
      <c r="C56" s="118" t="s">
        <v>219</v>
      </c>
      <c r="D56" s="125" t="s">
        <v>220</v>
      </c>
      <c r="E56" s="120">
        <v>1</v>
      </c>
      <c r="F56" s="119" t="s">
        <v>210</v>
      </c>
      <c r="H56" s="121">
        <f t="shared" si="4"/>
        <v>0</v>
      </c>
      <c r="J56" s="121">
        <f t="shared" si="5"/>
        <v>0</v>
      </c>
      <c r="O56" s="119">
        <v>20</v>
      </c>
      <c r="P56" s="119" t="s">
        <v>131</v>
      </c>
      <c r="T56" s="123" t="s">
        <v>2</v>
      </c>
      <c r="U56" s="123" t="s">
        <v>2</v>
      </c>
      <c r="V56" s="123" t="s">
        <v>211</v>
      </c>
      <c r="W56" s="124">
        <v>1</v>
      </c>
      <c r="Z56" s="119" t="s">
        <v>212</v>
      </c>
      <c r="AA56" s="119" t="s">
        <v>131</v>
      </c>
    </row>
    <row r="57" spans="1:27">
      <c r="A57" s="116">
        <v>32</v>
      </c>
      <c r="B57" s="117" t="s">
        <v>207</v>
      </c>
      <c r="C57" s="118" t="s">
        <v>221</v>
      </c>
      <c r="D57" s="125" t="s">
        <v>222</v>
      </c>
      <c r="E57" s="120">
        <v>1</v>
      </c>
      <c r="F57" s="119" t="s">
        <v>210</v>
      </c>
      <c r="H57" s="121">
        <f t="shared" si="4"/>
        <v>0</v>
      </c>
      <c r="J57" s="121">
        <f t="shared" si="5"/>
        <v>0</v>
      </c>
      <c r="O57" s="119">
        <v>20</v>
      </c>
      <c r="P57" s="119" t="s">
        <v>131</v>
      </c>
      <c r="T57" s="123" t="s">
        <v>2</v>
      </c>
      <c r="U57" s="123" t="s">
        <v>2</v>
      </c>
      <c r="V57" s="123" t="s">
        <v>211</v>
      </c>
      <c r="W57" s="124">
        <v>1</v>
      </c>
      <c r="Z57" s="119" t="s">
        <v>212</v>
      </c>
      <c r="AA57" s="119" t="s">
        <v>131</v>
      </c>
    </row>
    <row r="58" spans="1:27" ht="25.5">
      <c r="A58" s="116">
        <v>33</v>
      </c>
      <c r="B58" s="117" t="s">
        <v>166</v>
      </c>
      <c r="C58" s="118" t="s">
        <v>223</v>
      </c>
      <c r="D58" s="125" t="s">
        <v>224</v>
      </c>
      <c r="E58" s="120">
        <v>1</v>
      </c>
      <c r="F58" s="119" t="s">
        <v>177</v>
      </c>
      <c r="I58" s="121">
        <f>ROUND(E58*G58, 2)</f>
        <v>0</v>
      </c>
      <c r="J58" s="121">
        <f t="shared" si="5"/>
        <v>0</v>
      </c>
      <c r="O58" s="119">
        <v>20</v>
      </c>
      <c r="P58" s="119" t="s">
        <v>131</v>
      </c>
      <c r="T58" s="123" t="s">
        <v>2</v>
      </c>
      <c r="U58" s="123" t="s">
        <v>2</v>
      </c>
      <c r="V58" s="123" t="s">
        <v>211</v>
      </c>
      <c r="Z58" s="119" t="s">
        <v>225</v>
      </c>
      <c r="AA58" s="119">
        <v>5597205</v>
      </c>
    </row>
    <row r="59" spans="1:27">
      <c r="A59" s="116">
        <v>34</v>
      </c>
      <c r="B59" s="117" t="s">
        <v>207</v>
      </c>
      <c r="C59" s="118" t="s">
        <v>226</v>
      </c>
      <c r="D59" s="125" t="s">
        <v>227</v>
      </c>
      <c r="E59" s="120">
        <v>3</v>
      </c>
      <c r="F59" s="119" t="s">
        <v>210</v>
      </c>
      <c r="H59" s="121">
        <f>ROUND(E59*G59, 2)</f>
        <v>0</v>
      </c>
      <c r="J59" s="121">
        <f t="shared" si="5"/>
        <v>0</v>
      </c>
      <c r="O59" s="119">
        <v>20</v>
      </c>
      <c r="P59" s="119" t="s">
        <v>131</v>
      </c>
      <c r="T59" s="123" t="s">
        <v>2</v>
      </c>
      <c r="U59" s="123" t="s">
        <v>2</v>
      </c>
      <c r="V59" s="123" t="s">
        <v>211</v>
      </c>
      <c r="W59" s="124">
        <v>3</v>
      </c>
      <c r="Z59" s="119" t="s">
        <v>212</v>
      </c>
      <c r="AA59" s="119" t="s">
        <v>131</v>
      </c>
    </row>
    <row r="60" spans="1:27">
      <c r="A60" s="116">
        <v>35</v>
      </c>
      <c r="B60" s="117" t="s">
        <v>207</v>
      </c>
      <c r="C60" s="118" t="s">
        <v>228</v>
      </c>
      <c r="D60" s="125" t="s">
        <v>229</v>
      </c>
      <c r="E60" s="120">
        <v>1</v>
      </c>
      <c r="F60" s="119" t="s">
        <v>230</v>
      </c>
      <c r="H60" s="121">
        <f>ROUND(E60*G60, 2)</f>
        <v>0</v>
      </c>
      <c r="J60" s="121">
        <f t="shared" si="5"/>
        <v>0</v>
      </c>
      <c r="O60" s="119">
        <v>20</v>
      </c>
      <c r="P60" s="119" t="s">
        <v>131</v>
      </c>
      <c r="T60" s="123" t="s">
        <v>2</v>
      </c>
      <c r="U60" s="123" t="s">
        <v>2</v>
      </c>
      <c r="V60" s="123" t="s">
        <v>211</v>
      </c>
      <c r="W60" s="124">
        <v>1</v>
      </c>
      <c r="Z60" s="119" t="s">
        <v>212</v>
      </c>
      <c r="AA60" s="119" t="s">
        <v>131</v>
      </c>
    </row>
    <row r="61" spans="1:27">
      <c r="D61" s="136" t="s">
        <v>231</v>
      </c>
      <c r="E61" s="137">
        <f>J61</f>
        <v>0</v>
      </c>
      <c r="H61" s="137">
        <f>SUM(H50:H60)</f>
        <v>0</v>
      </c>
      <c r="I61" s="137">
        <f>SUM(I50:I60)</f>
        <v>0</v>
      </c>
      <c r="J61" s="137">
        <f>SUM(J50:J60)</f>
        <v>0</v>
      </c>
      <c r="L61" s="138">
        <f>SUM(L50:L60)</f>
        <v>0</v>
      </c>
      <c r="N61" s="139">
        <f>SUM(N50:N60)</f>
        <v>0</v>
      </c>
      <c r="W61" s="124">
        <f>SUM(W50:W60)</f>
        <v>13</v>
      </c>
    </row>
    <row r="63" spans="1:27">
      <c r="D63" s="136" t="s">
        <v>231</v>
      </c>
      <c r="E63" s="137">
        <f>J63</f>
        <v>0</v>
      </c>
      <c r="H63" s="137">
        <f>+H61</f>
        <v>0</v>
      </c>
      <c r="I63" s="137">
        <f>+I61</f>
        <v>0</v>
      </c>
      <c r="J63" s="137">
        <f>+J61</f>
        <v>0</v>
      </c>
      <c r="L63" s="138">
        <f>+L61</f>
        <v>0</v>
      </c>
      <c r="N63" s="139">
        <f>+N61</f>
        <v>0</v>
      </c>
      <c r="W63" s="124">
        <f>+W61</f>
        <v>13</v>
      </c>
    </row>
    <row r="65" spans="4:23">
      <c r="D65" s="140" t="s">
        <v>232</v>
      </c>
      <c r="E65" s="137">
        <f>J65</f>
        <v>0</v>
      </c>
      <c r="H65" s="137">
        <f>+H48+H63</f>
        <v>0</v>
      </c>
      <c r="I65" s="137">
        <f>+I48+I63</f>
        <v>0</v>
      </c>
      <c r="J65" s="137">
        <f>+J48+J63</f>
        <v>0</v>
      </c>
      <c r="L65" s="138">
        <f>+L48+L63</f>
        <v>183.1026435</v>
      </c>
      <c r="N65" s="139">
        <f>+N48+N63</f>
        <v>26.124600000000001</v>
      </c>
      <c r="W65" s="124">
        <f>+W48+W63</f>
        <v>415.99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</dc:creator>
  <cp:lastModifiedBy>Kristak</cp:lastModifiedBy>
  <cp:lastPrinted>2020-01-30T07:26:41Z</cp:lastPrinted>
  <dcterms:created xsi:type="dcterms:W3CDTF">1999-04-06T07:39:42Z</dcterms:created>
  <dcterms:modified xsi:type="dcterms:W3CDTF">2020-05-29T11:02:03Z</dcterms:modified>
</cp:coreProperties>
</file>