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zaloha\POMOCNE\"/>
    </mc:Choice>
  </mc:AlternateContent>
  <bookViews>
    <workbookView xWindow="0" yWindow="0" windowWidth="28800" windowHeight="12300"/>
  </bookViews>
  <sheets>
    <sheet name="Kryci list" sheetId="1" r:id="rId1"/>
    <sheet name="Rekapitulacia" sheetId="2" r:id="rId2"/>
    <sheet name="Prehlad" sheetId="3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0" fullCalcOnLoad="1"/>
</workbook>
</file>

<file path=xl/calcChain.xml><?xml version="1.0" encoding="utf-8"?>
<calcChain xmlns="http://schemas.openxmlformats.org/spreadsheetml/2006/main">
  <c r="F1" i="1" l="1"/>
  <c r="F12" i="1"/>
  <c r="J12" i="1"/>
  <c r="F13" i="1"/>
  <c r="J13" i="1"/>
  <c r="F14" i="1"/>
  <c r="J14" i="1"/>
  <c r="D16" i="1"/>
  <c r="E16" i="1"/>
  <c r="F16" i="1"/>
  <c r="D17" i="1"/>
  <c r="E17" i="1"/>
  <c r="F17" i="1"/>
  <c r="D18" i="1"/>
  <c r="E18" i="1"/>
  <c r="F18" i="1"/>
  <c r="F19" i="1"/>
  <c r="D20" i="1"/>
  <c r="E20" i="1"/>
  <c r="F20" i="1"/>
  <c r="J20" i="1"/>
  <c r="F26" i="1"/>
  <c r="J26" i="1"/>
  <c r="J28" i="1"/>
  <c r="I29" i="1"/>
  <c r="J29" i="1"/>
  <c r="I30" i="1"/>
  <c r="J30" i="1"/>
  <c r="J31" i="1"/>
  <c r="D8" i="3"/>
  <c r="H14" i="3"/>
  <c r="J14" i="3"/>
  <c r="L14" i="3"/>
  <c r="E15" i="3"/>
  <c r="H15" i="3"/>
  <c r="I15" i="3"/>
  <c r="J15" i="3"/>
  <c r="L15" i="3"/>
  <c r="N15" i="3"/>
  <c r="H18" i="3"/>
  <c r="J18" i="3"/>
  <c r="L18" i="3"/>
  <c r="H19" i="3"/>
  <c r="J19" i="3"/>
  <c r="H20" i="3"/>
  <c r="J20" i="3"/>
  <c r="H21" i="3"/>
  <c r="J21" i="3"/>
  <c r="H22" i="3"/>
  <c r="J22" i="3"/>
  <c r="H23" i="3"/>
  <c r="J23" i="3"/>
  <c r="H24" i="3"/>
  <c r="J24" i="3"/>
  <c r="E25" i="3"/>
  <c r="H25" i="3"/>
  <c r="I25" i="3"/>
  <c r="J25" i="3"/>
  <c r="L25" i="3"/>
  <c r="N25" i="3"/>
  <c r="E27" i="3"/>
  <c r="H27" i="3"/>
  <c r="I27" i="3"/>
  <c r="J27" i="3"/>
  <c r="L27" i="3"/>
  <c r="N27" i="3"/>
  <c r="H31" i="3"/>
  <c r="J31" i="3"/>
  <c r="N31" i="3"/>
  <c r="H32" i="3"/>
  <c r="J32" i="3"/>
  <c r="I33" i="3"/>
  <c r="J33" i="3"/>
  <c r="L33" i="3"/>
  <c r="H34" i="3"/>
  <c r="J34" i="3"/>
  <c r="L34" i="3"/>
  <c r="H35" i="3"/>
  <c r="J35" i="3"/>
  <c r="L35" i="3"/>
  <c r="I36" i="3"/>
  <c r="J36" i="3"/>
  <c r="L36" i="3"/>
  <c r="I37" i="3"/>
  <c r="J37" i="3"/>
  <c r="L37" i="3"/>
  <c r="H38" i="3"/>
  <c r="J38" i="3"/>
  <c r="L38" i="3"/>
  <c r="I39" i="3"/>
  <c r="J39" i="3"/>
  <c r="H40" i="3"/>
  <c r="J40" i="3"/>
  <c r="L40" i="3"/>
  <c r="H41" i="3"/>
  <c r="J41" i="3"/>
  <c r="H42" i="3"/>
  <c r="J42" i="3"/>
  <c r="E43" i="3"/>
  <c r="H43" i="3"/>
  <c r="I43" i="3"/>
  <c r="J43" i="3"/>
  <c r="L43" i="3"/>
  <c r="N43" i="3"/>
  <c r="H46" i="3"/>
  <c r="J46" i="3"/>
  <c r="H47" i="3"/>
  <c r="J47" i="3"/>
  <c r="N47" i="3"/>
  <c r="E48" i="3"/>
  <c r="H48" i="3"/>
  <c r="I48" i="3"/>
  <c r="J48" i="3"/>
  <c r="L48" i="3"/>
  <c r="N48" i="3"/>
  <c r="H51" i="3"/>
  <c r="J51" i="3"/>
  <c r="L51" i="3"/>
  <c r="H52" i="3"/>
  <c r="J52" i="3"/>
  <c r="N52" i="3"/>
  <c r="H53" i="3"/>
  <c r="J53" i="3"/>
  <c r="L53" i="3"/>
  <c r="H54" i="3"/>
  <c r="J54" i="3"/>
  <c r="H55" i="3"/>
  <c r="J55" i="3"/>
  <c r="E56" i="3"/>
  <c r="H56" i="3"/>
  <c r="I56" i="3"/>
  <c r="J56" i="3"/>
  <c r="L56" i="3"/>
  <c r="N56" i="3"/>
  <c r="H59" i="3"/>
  <c r="J59" i="3"/>
  <c r="H60" i="3"/>
  <c r="J60" i="3"/>
  <c r="L60" i="3"/>
  <c r="E61" i="3"/>
  <c r="H61" i="3"/>
  <c r="I61" i="3"/>
  <c r="J61" i="3"/>
  <c r="L61" i="3"/>
  <c r="N61" i="3"/>
  <c r="E63" i="3"/>
  <c r="H63" i="3"/>
  <c r="I63" i="3"/>
  <c r="J63" i="3"/>
  <c r="L63" i="3"/>
  <c r="N63" i="3"/>
  <c r="H67" i="3"/>
  <c r="J67" i="3"/>
  <c r="E68" i="3"/>
  <c r="H68" i="3"/>
  <c r="I68" i="3"/>
  <c r="J68" i="3"/>
  <c r="L68" i="3"/>
  <c r="N68" i="3"/>
  <c r="E70" i="3"/>
  <c r="H70" i="3"/>
  <c r="I70" i="3"/>
  <c r="J70" i="3"/>
  <c r="L70" i="3"/>
  <c r="N70" i="3"/>
  <c r="E72" i="3"/>
  <c r="H72" i="3"/>
  <c r="I72" i="3"/>
  <c r="J72" i="3"/>
  <c r="L72" i="3"/>
  <c r="N72" i="3"/>
  <c r="B8" i="2"/>
  <c r="B12" i="2"/>
  <c r="C12" i="2"/>
  <c r="D12" i="2"/>
  <c r="E12" i="2"/>
  <c r="F12" i="2"/>
  <c r="G12" i="2"/>
  <c r="B13" i="2"/>
  <c r="C13" i="2"/>
  <c r="D13" i="2"/>
  <c r="E13" i="2"/>
  <c r="F13" i="2"/>
  <c r="G13" i="2"/>
  <c r="B14" i="2"/>
  <c r="C14" i="2"/>
  <c r="D14" i="2"/>
  <c r="E14" i="2"/>
  <c r="F14" i="2"/>
  <c r="G14" i="2"/>
  <c r="B16" i="2"/>
  <c r="C16" i="2"/>
  <c r="D16" i="2"/>
  <c r="E16" i="2"/>
  <c r="F16" i="2"/>
  <c r="G16" i="2"/>
  <c r="B17" i="2"/>
  <c r="C17" i="2"/>
  <c r="D17" i="2"/>
  <c r="E17" i="2"/>
  <c r="F17" i="2"/>
  <c r="G17" i="2"/>
  <c r="B18" i="2"/>
  <c r="C18" i="2"/>
  <c r="D18" i="2"/>
  <c r="E18" i="2"/>
  <c r="F18" i="2"/>
  <c r="G18" i="2"/>
  <c r="B19" i="2"/>
  <c r="C19" i="2"/>
  <c r="D19" i="2"/>
  <c r="E19" i="2"/>
  <c r="F19" i="2"/>
  <c r="G19" i="2"/>
  <c r="B20" i="2"/>
  <c r="C20" i="2"/>
  <c r="D20" i="2"/>
  <c r="E20" i="2"/>
  <c r="F20" i="2"/>
  <c r="G20" i="2"/>
  <c r="B22" i="2"/>
  <c r="C22" i="2"/>
  <c r="D22" i="2"/>
  <c r="E22" i="2"/>
  <c r="F22" i="2"/>
  <c r="G22" i="2"/>
  <c r="B23" i="2"/>
  <c r="C23" i="2"/>
  <c r="D23" i="2"/>
  <c r="E23" i="2"/>
  <c r="F23" i="2"/>
  <c r="G23" i="2"/>
  <c r="B26" i="2"/>
  <c r="C26" i="2"/>
  <c r="D26" i="2"/>
  <c r="E26" i="2"/>
  <c r="F26" i="2"/>
  <c r="G26" i="2"/>
</calcChain>
</file>

<file path=xl/sharedStrings.xml><?xml version="1.0" encoding="utf-8"?>
<sst xmlns="http://schemas.openxmlformats.org/spreadsheetml/2006/main" count="398" uniqueCount="213">
  <si>
    <t xml:space="preserve"> Mesto Rožňava</t>
  </si>
  <si>
    <t>V module</t>
  </si>
  <si>
    <t>Hlavička1</t>
  </si>
  <si>
    <t>Mena</t>
  </si>
  <si>
    <t>Hlavička2</t>
  </si>
  <si>
    <t>Obdobie</t>
  </si>
  <si>
    <t>Stavba :ZŠ Z. Fábryho - Oprava povlak. krytiny nad jedálňou</t>
  </si>
  <si>
    <t>Miesto:</t>
  </si>
  <si>
    <t>Rozpočet</t>
  </si>
  <si>
    <t>Krycí list rozpočtu v</t>
  </si>
  <si>
    <t>EUR</t>
  </si>
  <si>
    <t>Objekt :Oprava povlak. krytiny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</si>
  <si>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</si>
  <si>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</si>
  <si>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</si>
  <si>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</si>
  <si>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</si>
  <si>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</si>
  <si>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</si>
  <si>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</si>
  <si>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</si>
  <si>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</si>
  <si>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</si>
  <si>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</si>
  <si>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Odberateľ:</t>
  </si>
  <si>
    <t>Mesto Rožňava, Šafárikova 29, 048 01 Rožňava</t>
  </si>
  <si>
    <t>IČO:</t>
  </si>
  <si>
    <t>DIČ:</t>
  </si>
  <si>
    <t>Dodávateľ:</t>
  </si>
  <si>
    <t>Projektant: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</si>
  <si>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</si>
  <si>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</si>
  <si>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</si>
  <si>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</si>
  <si>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</si>
  <si>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</si>
  <si>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</si>
  <si>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</si>
  <si>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</si>
  <si>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</si>
  <si>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</si>
  <si>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</si>
  <si>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</si>
  <si>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</si>
  <si>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</si>
  <si>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</si>
  <si>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</si>
  <si>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</si>
  <si>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</si>
  <si>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</si>
  <si>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</si>
  <si>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</si>
  <si>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</si>
  <si>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</si>
  <si>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</si>
  <si>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</si>
  <si>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</si>
  <si>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</si>
  <si>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</si>
  <si>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</si>
  <si>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</si>
  <si>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</si>
  <si>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</si>
  <si>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</si>
  <si>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</si>
  <si>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</si>
  <si>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</si>
  <si>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</si>
  <si>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</si>
  <si>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</si>
  <si>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</si>
  <si>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</si>
  <si>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</si>
  <si>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Rožňava, Šafárikova 29, 048 01 Rožňava</t>
  </si>
  <si>
    <t xml:space="preserve">Spracoval:                                         </t>
  </si>
  <si>
    <t xml:space="preserve">Projektant: </t>
  </si>
  <si>
    <t xml:space="preserve">JKSO : </t>
  </si>
  <si>
    <t>Rekapitulácia rozpočtu v</t>
  </si>
  <si>
    <t xml:space="preserve">Dodávateľ: </t>
  </si>
  <si>
    <t>Dátum: 21.04.2020</t>
  </si>
  <si>
    <t>Rekapitulácia splátky v</t>
  </si>
  <si>
    <t>Rekapitulácia výrobnej kalkulácie v</t>
  </si>
  <si>
    <t>Mesto Rožňava</t>
  </si>
  <si>
    <t>Popis položky, stavebného dielu, remesla</t>
  </si>
  <si>
    <t>Špecifikovaný</t>
  </si>
  <si>
    <t>Spolu</t>
  </si>
  <si>
    <t>Hmotnosť v tonách</t>
  </si>
  <si>
    <t>Suť v tonách</t>
  </si>
  <si>
    <t>materiál</t>
  </si>
  <si>
    <t>Nh</t>
  </si>
  <si>
    <t>6 - ÚPRAVY POVRCHOV, PODLAHY, VÝPLNE</t>
  </si>
  <si>
    <t>9 - OSTATNÉ KONŠTRUKCIE A PRÁCE</t>
  </si>
  <si>
    <t xml:space="preserve">PRÁCE A DODÁVKY HSV  spolu: </t>
  </si>
  <si>
    <t>712 - Povlakové krytiny</t>
  </si>
  <si>
    <t>721 - Vnútorná kanalizácia</t>
  </si>
  <si>
    <t>764 - Konštrukcie klampiarske</t>
  </si>
  <si>
    <t>784 - Maľby</t>
  </si>
  <si>
    <t xml:space="preserve">PRÁCE A DODÁVKY PSV  spolu: </t>
  </si>
  <si>
    <t>M21 - 155 Elektromontáže</t>
  </si>
  <si>
    <t xml:space="preserve">PRÁCE A DODÁVKY M  spolu: </t>
  </si>
  <si>
    <t>Za rozpočet celkom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</si>
  <si>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</si>
  <si>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</si>
  <si>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</si>
  <si>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</si>
  <si>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</si>
  <si>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</si>
  <si>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</si>
  <si>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</si>
  <si>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</si>
  <si>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</si>
  <si>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</si>
  <si>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</si>
  <si>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číslo</t>
  </si>
  <si>
    <t>cen.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</si>
  <si>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</si>
  <si>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</si>
  <si>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</si>
  <si>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</si>
  <si>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</si>
  <si>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</si>
  <si>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</si>
  <si>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</si>
  <si>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</si>
  <si>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</si>
  <si>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</si>
  <si>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</si>
  <si>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PRÁCE A DODÁVKY HSV</t>
  </si>
  <si>
    <t>014</t>
  </si>
  <si>
    <t xml:space="preserve">61142-2231   </t>
  </si>
  <si>
    <t>Oprava vápennej omietky stropov štukových 5-10%</t>
  </si>
  <si>
    <t>m2</t>
  </si>
  <si>
    <t xml:space="preserve">                    </t>
  </si>
  <si>
    <t xml:space="preserve">6 - ÚPRAVY POVRCHOV, PODLAHY, VÝPLNE  spolu: </t>
  </si>
  <si>
    <t>003</t>
  </si>
  <si>
    <t xml:space="preserve">94195-5003   </t>
  </si>
  <si>
    <t>Lešenie ľahké prac. pomocné výš. podlahy do 2,5 m</t>
  </si>
  <si>
    <t>013</t>
  </si>
  <si>
    <t xml:space="preserve">97901-1111   </t>
  </si>
  <si>
    <t>Zvislá doprava sute a vybúr. hmôt za prvé podlažie</t>
  </si>
  <si>
    <t>t</t>
  </si>
  <si>
    <t xml:space="preserve">97908-1111   </t>
  </si>
  <si>
    <t>Odvoz sute a vybúraných hmôt na skládku do 1 km</t>
  </si>
  <si>
    <t xml:space="preserve">97908-1121   </t>
  </si>
  <si>
    <t>Odvoz sute a vybúraných hmôt na skládku každý ďalší 1 km</t>
  </si>
  <si>
    <t xml:space="preserve">97908-2111   </t>
  </si>
  <si>
    <t>Vnútrostavenisková doprava sute a vybúraných hmôt do 10 m</t>
  </si>
  <si>
    <t xml:space="preserve">97908-2121   </t>
  </si>
  <si>
    <t>Vnútrost. doprava sute a vybúraných hmôt každých ďalších 5 m</t>
  </si>
  <si>
    <t xml:space="preserve">97913-1409   </t>
  </si>
  <si>
    <t>Poplatok za ulož.a znešk.staveb.sute na vymedzených skládkach "O"-ostatný odpad</t>
  </si>
  <si>
    <t xml:space="preserve">9 - OSTATNÉ KONŠTRUKCIE A PRÁCE  spolu: </t>
  </si>
  <si>
    <t>PRÁCE A DODÁVKY PSV</t>
  </si>
  <si>
    <t>712</t>
  </si>
  <si>
    <t xml:space="preserve">71230-0848   </t>
  </si>
  <si>
    <t>Očistenie strechy + ošetrenie+ oprava bublín</t>
  </si>
  <si>
    <t>I</t>
  </si>
  <si>
    <t xml:space="preserve">71231-1101   </t>
  </si>
  <si>
    <t>Zhotovenie povl. krytiny striech do 10° za studena náterom asfalt. penetračným</t>
  </si>
  <si>
    <t>MAT</t>
  </si>
  <si>
    <t xml:space="preserve">111 631500   </t>
  </si>
  <si>
    <t>Lak asfaltový ALP-PENETRAL sudy</t>
  </si>
  <si>
    <t xml:space="preserve">71234-1559   </t>
  </si>
  <si>
    <t>Zhotovenie povl. krytiny striech do 10° pritavením NAIP v plnej ploche</t>
  </si>
  <si>
    <t xml:space="preserve">71236-17031  </t>
  </si>
  <si>
    <t>Zhotovenie povl. krytiny striech do 10° prilepením</t>
  </si>
  <si>
    <t xml:space="preserve">628 329200   </t>
  </si>
  <si>
    <t>Pás ťažký asfaltový modifikovaný podkladový</t>
  </si>
  <si>
    <t xml:space="preserve">628 329220   </t>
  </si>
  <si>
    <t>Pás ťažký asfaltový modifikovaný vrchný s povrchovou úpravou - posypom</t>
  </si>
  <si>
    <t xml:space="preserve">71239-1179   </t>
  </si>
  <si>
    <t>Montáž vetracích komínčekov</t>
  </si>
  <si>
    <t>kus</t>
  </si>
  <si>
    <t xml:space="preserve">553 5A1503   </t>
  </si>
  <si>
    <t>Komínček odvetrávací z PVC</t>
  </si>
  <si>
    <t xml:space="preserve">71294-1963   </t>
  </si>
  <si>
    <t>Vykonanie údržby povl. krytiny vpustov, vent. komín. pásmi NAIP pritavením</t>
  </si>
  <si>
    <t xml:space="preserve">99871-2202   </t>
  </si>
  <si>
    <t>Presun hmôt pre izolácie povlakové v objektoch výšky do 12 m</t>
  </si>
  <si>
    <t xml:space="preserve">99871-2292   </t>
  </si>
  <si>
    <t>Prípl. za zväčšený presun hmôt pre izolácie povlakové do 100 m</t>
  </si>
  <si>
    <t xml:space="preserve">712 - Povlakové krytiny  spolu: </t>
  </si>
  <si>
    <t>721</t>
  </si>
  <si>
    <t xml:space="preserve">72123-3212   </t>
  </si>
  <si>
    <t>Strešné vtoky polypropylen PP pre pochôdz strechy zvislý odtok DN 110</t>
  </si>
  <si>
    <t xml:space="preserve">72124-2803   </t>
  </si>
  <si>
    <t>Demontáž lapačov strešných splavenín DN 100</t>
  </si>
  <si>
    <t xml:space="preserve">721 - Vnútorná kanalizácia  spolu: </t>
  </si>
  <si>
    <t>764</t>
  </si>
  <si>
    <t xml:space="preserve">76433-1230   </t>
  </si>
  <si>
    <t>Klamp. pl. lem. múrov a povlak. krytiny rš 330</t>
  </si>
  <si>
    <t>m</t>
  </si>
  <si>
    <t xml:space="preserve">76443-0840   </t>
  </si>
  <si>
    <t>Klamp. demont. oplechovanie múrov rš 500</t>
  </si>
  <si>
    <t xml:space="preserve">76473-1116   </t>
  </si>
  <si>
    <t>Lakoplast. oplechovanie múrov rš 600</t>
  </si>
  <si>
    <t xml:space="preserve">99876-4202   </t>
  </si>
  <si>
    <t>Presun hmôt pre klampiarske konštr. v objektoch výšky do 12 m</t>
  </si>
  <si>
    <t xml:space="preserve">99876-4292   </t>
  </si>
  <si>
    <t>Prípl. za zväčšený presun do 100 m pre klampiarske konštr.</t>
  </si>
  <si>
    <t xml:space="preserve">764 - Konštrukcie klampiarske  spolu: </t>
  </si>
  <si>
    <t>784</t>
  </si>
  <si>
    <t xml:space="preserve">78440-2801   </t>
  </si>
  <si>
    <t>Odstránenie malieb v miestnostiach výšky do 3,8 m oškrabaním</t>
  </si>
  <si>
    <t xml:space="preserve">78445-2571   </t>
  </si>
  <si>
    <t>Maľba zo zmesí tekut. Esmal 1far. dvojnás. v miest. do 3,8m, vrátane penetračného náteru</t>
  </si>
  <si>
    <t xml:space="preserve">784 - Maľby  spolu: </t>
  </si>
  <si>
    <t>PRÁCE A DODÁVKY M</t>
  </si>
  <si>
    <t>921</t>
  </si>
  <si>
    <t xml:space="preserve">21   -       </t>
  </si>
  <si>
    <t>Demontáž bleskozvodu, nový bleskozvod, vrátane revíznej správy</t>
  </si>
  <si>
    <t>M</t>
  </si>
  <si>
    <t xml:space="preserve">M21 - 155 Elektromontáže  spolu: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</si>
</sst>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0" formatCode="_-* #,##0\ &quot;Sk&quot;_-;\-* #,##0\ &quot;Sk&quot;_-;_-* &quot;-&quot;\ &quot;Sk&quot;_-;_-@_-"/>
    <numFmt numFmtId="182" formatCode="#,##0.000"/>
    <numFmt numFmtId="183" formatCode="#,##0.00000"/>
    <numFmt numFmtId="184" formatCode="#,##0&quot; &quot;"/>
    <numFmt numFmtId="189" formatCode="#,##0&quot; Sk&quot;;[Red]&quot;-&quot;#,##0&quot; Sk&quot;"/>
    <numFmt numFmtId="197" formatCode="0.000"/>
  </numFmts>
  <fonts count="20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8"/>
      <color indexed="9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sz val="18"/>
      <color theme="3"/>
      <name val="Calibri Light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9" fontId="6" fillId="0" borderId="1"/>
    <xf numFmtId="0" fontId="6" fillId="0" borderId="1" applyFont="0" applyFill="0"/>
    <xf numFmtId="170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72" applyNumberFormat="0" applyFill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9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9" fillId="28" borderId="0" applyNumberFormat="0" applyBorder="0" applyAlignment="0" applyProtection="0"/>
  </cellStyleXfs>
  <cellXfs count="138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2" fontId="1" fillId="0" borderId="0" xfId="0" applyNumberFormat="1" applyFont="1" applyProtection="1"/>
    <xf numFmtId="4" fontId="1" fillId="0" borderId="0" xfId="0" applyNumberFormat="1" applyFont="1" applyProtection="1"/>
    <xf numFmtId="183" fontId="1" fillId="0" borderId="0" xfId="0" applyNumberFormat="1" applyFont="1" applyProtection="1"/>
    <xf numFmtId="49" fontId="1" fillId="0" borderId="0" xfId="0" applyNumberFormat="1" applyFont="1" applyProtection="1"/>
    <xf numFmtId="0" fontId="3" fillId="0" borderId="0" xfId="0" applyFont="1" applyProtection="1"/>
    <xf numFmtId="0" fontId="1" fillId="0" borderId="4" xfId="28" applyFont="1" applyBorder="1" applyAlignment="1">
      <alignment horizontal="left" vertical="center"/>
    </xf>
    <xf numFmtId="0" fontId="1" fillId="0" borderId="5" xfId="28" applyFont="1" applyBorder="1" applyAlignment="1">
      <alignment horizontal="left" vertical="center"/>
    </xf>
    <xf numFmtId="0" fontId="1" fillId="0" borderId="5" xfId="28" applyFont="1" applyBorder="1" applyAlignment="1">
      <alignment horizontal="right" vertical="center"/>
    </xf>
    <xf numFmtId="0" fontId="1" fillId="0" borderId="6" xfId="28" applyFont="1" applyBorder="1" applyAlignment="1">
      <alignment horizontal="left" vertical="center"/>
    </xf>
    <xf numFmtId="0" fontId="1" fillId="0" borderId="7" xfId="28" applyFont="1" applyBorder="1" applyAlignment="1">
      <alignment horizontal="left" vertical="center"/>
    </xf>
    <xf numFmtId="0" fontId="1" fillId="0" borderId="8" xfId="28" applyFont="1" applyBorder="1" applyAlignment="1">
      <alignment horizontal="left" vertical="center"/>
    </xf>
    <xf numFmtId="0" fontId="1" fillId="0" borderId="8" xfId="28" applyFont="1" applyBorder="1" applyAlignment="1">
      <alignment horizontal="right" vertical="center"/>
    </xf>
    <xf numFmtId="0" fontId="1" fillId="0" borderId="9" xfId="28" applyFont="1" applyBorder="1" applyAlignment="1">
      <alignment horizontal="left" vertical="center"/>
    </xf>
    <xf numFmtId="0" fontId="1" fillId="0" borderId="10" xfId="28" applyFont="1" applyBorder="1" applyAlignment="1">
      <alignment horizontal="left" vertical="center"/>
    </xf>
    <xf numFmtId="0" fontId="1" fillId="0" borderId="11" xfId="28" applyFont="1" applyBorder="1" applyAlignment="1">
      <alignment horizontal="left" vertical="center"/>
    </xf>
    <xf numFmtId="0" fontId="1" fillId="0" borderId="11" xfId="28" applyFont="1" applyBorder="1" applyAlignment="1">
      <alignment horizontal="right" vertical="center"/>
    </xf>
    <xf numFmtId="0" fontId="1" fillId="0" borderId="12" xfId="28" applyFont="1" applyBorder="1" applyAlignment="1">
      <alignment horizontal="left" vertical="center"/>
    </xf>
    <xf numFmtId="0" fontId="1" fillId="0" borderId="13" xfId="28" applyFont="1" applyBorder="1" applyAlignment="1">
      <alignment horizontal="left" vertical="center"/>
    </xf>
    <xf numFmtId="0" fontId="1" fillId="0" borderId="14" xfId="28" applyFont="1" applyBorder="1" applyAlignment="1">
      <alignment horizontal="right" vertical="center"/>
    </xf>
    <xf numFmtId="0" fontId="1" fillId="0" borderId="14" xfId="28" applyFont="1" applyBorder="1" applyAlignment="1">
      <alignment horizontal="left" vertical="center"/>
    </xf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right" vertical="center"/>
    </xf>
    <xf numFmtId="0" fontId="1" fillId="0" borderId="16" xfId="28" applyFont="1" applyBorder="1" applyAlignment="1">
      <alignment horizontal="lef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2" xfId="28" applyFont="1" applyBorder="1" applyAlignment="1">
      <alignment horizontal="center" vertical="center"/>
    </xf>
    <xf numFmtId="0" fontId="1" fillId="0" borderId="23" xfId="28" applyFont="1" applyBorder="1" applyAlignment="1">
      <alignment horizontal="center" vertical="center"/>
    </xf>
    <xf numFmtId="0" fontId="1" fillId="0" borderId="24" xfId="28" applyFont="1" applyBorder="1" applyAlignment="1">
      <alignment horizontal="center" vertical="center"/>
    </xf>
    <xf numFmtId="0" fontId="1" fillId="0" borderId="25" xfId="28" applyFont="1" applyBorder="1" applyAlignment="1">
      <alignment horizontal="center" vertical="center"/>
    </xf>
    <xf numFmtId="0" fontId="1" fillId="0" borderId="26" xfId="28" applyFont="1" applyBorder="1" applyAlignment="1">
      <alignment horizontal="center" vertical="center"/>
    </xf>
    <xf numFmtId="0" fontId="1" fillId="0" borderId="27" xfId="28" applyFont="1" applyBorder="1" applyAlignment="1">
      <alignment horizontal="center" vertical="center"/>
    </xf>
    <xf numFmtId="0" fontId="1" fillId="0" borderId="28" xfId="28" applyFont="1" applyBorder="1" applyAlignment="1">
      <alignment horizontal="left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31" xfId="28" applyFont="1" applyBorder="1" applyAlignment="1">
      <alignment horizontal="left" vertical="center"/>
    </xf>
    <xf numFmtId="0" fontId="1" fillId="0" borderId="32" xfId="28" applyFont="1" applyBorder="1" applyAlignment="1">
      <alignment horizontal="center" vertical="center"/>
    </xf>
    <xf numFmtId="0" fontId="1" fillId="0" borderId="33" xfId="28" applyFont="1" applyBorder="1" applyAlignment="1">
      <alignment horizontal="left" vertical="center"/>
    </xf>
    <xf numFmtId="0" fontId="1" fillId="0" borderId="34" xfId="28" applyFont="1" applyBorder="1" applyAlignment="1">
      <alignment horizontal="center" vertical="center"/>
    </xf>
    <xf numFmtId="0" fontId="1" fillId="0" borderId="35" xfId="28" applyFont="1" applyBorder="1" applyAlignment="1">
      <alignment horizontal="left" vertical="center"/>
    </xf>
    <xf numFmtId="10" fontId="1" fillId="0" borderId="35" xfId="28" applyNumberFormat="1" applyFont="1" applyBorder="1" applyAlignment="1">
      <alignment horizontal="right" vertical="center"/>
    </xf>
    <xf numFmtId="0" fontId="1" fillId="0" borderId="36" xfId="28" applyFont="1" applyBorder="1" applyAlignment="1">
      <alignment horizontal="left" vertical="center"/>
    </xf>
    <xf numFmtId="0" fontId="1" fillId="0" borderId="34" xfId="28" applyFont="1" applyBorder="1" applyAlignment="1">
      <alignment horizontal="right" vertical="center"/>
    </xf>
    <xf numFmtId="0" fontId="1" fillId="0" borderId="37" xfId="28" applyFont="1" applyBorder="1" applyAlignment="1">
      <alignment horizontal="center" vertical="center"/>
    </xf>
    <xf numFmtId="0" fontId="1" fillId="0" borderId="38" xfId="28" applyFont="1" applyBorder="1" applyAlignment="1">
      <alignment horizontal="left" vertical="center"/>
    </xf>
    <xf numFmtId="0" fontId="1" fillId="0" borderId="38" xfId="28" applyFont="1" applyBorder="1" applyAlignment="1">
      <alignment horizontal="right" vertical="center"/>
    </xf>
    <xf numFmtId="0" fontId="1" fillId="0" borderId="39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37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40" xfId="28" applyFont="1" applyBorder="1" applyAlignment="1">
      <alignment horizontal="right" vertical="center"/>
    </xf>
    <xf numFmtId="0" fontId="1" fillId="0" borderId="41" xfId="28" applyFont="1" applyBorder="1" applyAlignment="1">
      <alignment horizontal="right" vertical="center"/>
    </xf>
    <xf numFmtId="3" fontId="1" fillId="0" borderId="40" xfId="28" applyNumberFormat="1" applyFont="1" applyBorder="1" applyAlignment="1">
      <alignment horizontal="right" vertical="center"/>
    </xf>
    <xf numFmtId="3" fontId="1" fillId="0" borderId="42" xfId="28" applyNumberFormat="1" applyFont="1" applyBorder="1" applyAlignment="1">
      <alignment horizontal="right" vertical="center"/>
    </xf>
    <xf numFmtId="0" fontId="1" fillId="0" borderId="43" xfId="28" applyFont="1" applyBorder="1" applyAlignment="1">
      <alignment horizontal="left" vertical="center"/>
    </xf>
    <xf numFmtId="0" fontId="1" fillId="0" borderId="38" xfId="28" applyFont="1" applyBorder="1" applyAlignment="1">
      <alignment horizontal="center" vertical="center"/>
    </xf>
    <xf numFmtId="0" fontId="1" fillId="0" borderId="44" xfId="28" applyFont="1" applyBorder="1" applyAlignment="1">
      <alignment horizontal="center" vertical="center"/>
    </xf>
    <xf numFmtId="0" fontId="1" fillId="0" borderId="45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24" xfId="28" applyFont="1" applyBorder="1" applyAlignment="1">
      <alignment horizontal="left" vertical="center"/>
    </xf>
    <xf numFmtId="0" fontId="3" fillId="0" borderId="46" xfId="28" applyFont="1" applyBorder="1" applyAlignment="1">
      <alignment horizontal="center" vertical="center"/>
    </xf>
    <xf numFmtId="0" fontId="3" fillId="0" borderId="47" xfId="28" applyFont="1" applyBorder="1" applyAlignment="1">
      <alignment horizontal="center" vertical="center"/>
    </xf>
    <xf numFmtId="0" fontId="1" fillId="0" borderId="48" xfId="28" applyFont="1" applyBorder="1" applyAlignment="1">
      <alignment horizontal="left" vertical="center"/>
    </xf>
    <xf numFmtId="184" fontId="1" fillId="0" borderId="49" xfId="28" applyNumberFormat="1" applyFont="1" applyBorder="1" applyAlignment="1">
      <alignment horizontal="right" vertical="center"/>
    </xf>
    <xf numFmtId="0" fontId="1" fillId="0" borderId="36" xfId="28" applyFont="1" applyBorder="1" applyAlignment="1">
      <alignment horizontal="right" vertical="center"/>
    </xf>
    <xf numFmtId="0" fontId="1" fillId="0" borderId="50" xfId="28" applyNumberFormat="1" applyFont="1" applyBorder="1" applyAlignment="1">
      <alignment horizontal="left" vertical="center"/>
    </xf>
    <xf numFmtId="10" fontId="1" fillId="0" borderId="16" xfId="28" applyNumberFormat="1" applyFont="1" applyBorder="1" applyAlignment="1">
      <alignment horizontal="right" vertical="center"/>
    </xf>
    <xf numFmtId="10" fontId="1" fillId="0" borderId="8" xfId="28" applyNumberFormat="1" applyFont="1" applyBorder="1" applyAlignment="1">
      <alignment horizontal="right" vertical="center"/>
    </xf>
    <xf numFmtId="10" fontId="1" fillId="0" borderId="51" xfId="28" applyNumberFormat="1" applyFont="1" applyBorder="1" applyAlignment="1">
      <alignment horizontal="right" vertical="center"/>
    </xf>
    <xf numFmtId="0" fontId="1" fillId="0" borderId="4" xfId="28" applyFont="1" applyBorder="1" applyAlignment="1">
      <alignment horizontal="right" vertical="center"/>
    </xf>
    <xf numFmtId="0" fontId="1" fillId="0" borderId="15" xfId="28" applyFont="1" applyBorder="1" applyAlignment="1">
      <alignment horizontal="right" vertical="center"/>
    </xf>
    <xf numFmtId="0" fontId="1" fillId="0" borderId="18" xfId="28" applyFont="1" applyBorder="1" applyAlignment="1">
      <alignment horizontal="right" vertical="center"/>
    </xf>
    <xf numFmtId="0" fontId="1" fillId="0" borderId="19" xfId="28" applyFont="1" applyBorder="1" applyAlignment="1">
      <alignment horizontal="right" vertical="center"/>
    </xf>
    <xf numFmtId="0" fontId="1" fillId="0" borderId="52" xfId="0" applyNumberFormat="1" applyFont="1" applyBorder="1" applyAlignment="1" applyProtection="1">
      <alignment horizontal="center"/>
    </xf>
    <xf numFmtId="0" fontId="1" fillId="0" borderId="53" xfId="0" applyNumberFormat="1" applyFont="1" applyBorder="1" applyAlignment="1" applyProtection="1">
      <alignment horizontal="center"/>
    </xf>
    <xf numFmtId="0" fontId="1" fillId="0" borderId="54" xfId="0" applyNumberFormat="1" applyFont="1" applyBorder="1" applyAlignment="1" applyProtection="1">
      <alignment horizontal="center"/>
    </xf>
    <xf numFmtId="0" fontId="1" fillId="0" borderId="55" xfId="0" applyNumberFormat="1" applyFont="1" applyBorder="1" applyAlignment="1" applyProtection="1">
      <alignment horizontal="center"/>
    </xf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56" xfId="28" applyNumberFormat="1" applyFont="1" applyBorder="1" applyAlignment="1">
      <alignment horizontal="right" vertical="center"/>
    </xf>
    <xf numFmtId="3" fontId="1" fillId="0" borderId="41" xfId="28" applyNumberFormat="1" applyFont="1" applyBorder="1" applyAlignment="1">
      <alignment horizontal="right" vertical="center"/>
    </xf>
    <xf numFmtId="3" fontId="1" fillId="0" borderId="57" xfId="28" applyNumberFormat="1" applyFont="1" applyBorder="1" applyAlignment="1">
      <alignment horizontal="right" vertical="center"/>
    </xf>
    <xf numFmtId="3" fontId="1" fillId="0" borderId="6" xfId="28" applyNumberFormat="1" applyFont="1" applyBorder="1" applyAlignment="1">
      <alignment horizontal="right" vertical="center"/>
    </xf>
    <xf numFmtId="3" fontId="1" fillId="0" borderId="17" xfId="28" applyNumberFormat="1" applyFont="1" applyBorder="1" applyAlignment="1">
      <alignment horizontal="right" vertical="center"/>
    </xf>
    <xf numFmtId="3" fontId="1" fillId="0" borderId="20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2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7" fontId="1" fillId="0" borderId="0" xfId="0" applyNumberFormat="1" applyFont="1" applyAlignment="1" applyProtection="1">
      <alignment vertical="top"/>
    </xf>
    <xf numFmtId="0" fontId="13" fillId="0" borderId="0" xfId="27" applyFont="1"/>
    <xf numFmtId="0" fontId="14" fillId="0" borderId="0" xfId="27" applyFont="1"/>
    <xf numFmtId="49" fontId="14" fillId="0" borderId="0" xfId="27" applyNumberFormat="1" applyFont="1"/>
    <xf numFmtId="0" fontId="1" fillId="0" borderId="58" xfId="0" applyNumberFormat="1" applyFont="1" applyBorder="1" applyAlignment="1" applyProtection="1">
      <alignment horizontal="center"/>
    </xf>
    <xf numFmtId="0" fontId="1" fillId="0" borderId="59" xfId="0" applyNumberFormat="1" applyFont="1" applyBorder="1" applyAlignment="1" applyProtection="1">
      <alignment horizontal="center"/>
    </xf>
    <xf numFmtId="0" fontId="1" fillId="0" borderId="60" xfId="0" applyFont="1" applyBorder="1" applyAlignment="1" applyProtection="1">
      <alignment horizontal="center"/>
    </xf>
    <xf numFmtId="0" fontId="1" fillId="0" borderId="61" xfId="0" applyFont="1" applyBorder="1" applyAlignment="1" applyProtection="1">
      <alignment horizontal="centerContinuous"/>
    </xf>
    <xf numFmtId="0" fontId="1" fillId="0" borderId="62" xfId="0" applyFont="1" applyBorder="1" applyAlignment="1" applyProtection="1">
      <alignment horizontal="centerContinuous"/>
    </xf>
    <xf numFmtId="0" fontId="1" fillId="0" borderId="63" xfId="0" applyFont="1" applyBorder="1" applyAlignment="1" applyProtection="1">
      <alignment horizontal="centerContinuous"/>
    </xf>
    <xf numFmtId="0" fontId="1" fillId="0" borderId="64" xfId="0" applyFont="1" applyBorder="1" applyAlignment="1" applyProtection="1">
      <alignment horizontal="center"/>
    </xf>
    <xf numFmtId="0" fontId="1" fillId="0" borderId="64" xfId="0" applyFont="1" applyBorder="1" applyAlignment="1" applyProtection="1">
      <alignment horizontal="center" vertical="center"/>
    </xf>
    <xf numFmtId="0" fontId="1" fillId="0" borderId="65" xfId="0" applyFont="1" applyBorder="1" applyAlignment="1" applyProtection="1">
      <alignment horizontal="center"/>
    </xf>
    <xf numFmtId="0" fontId="1" fillId="0" borderId="66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</xf>
    <xf numFmtId="49" fontId="1" fillId="0" borderId="0" xfId="0" applyNumberFormat="1" applyFont="1" applyAlignment="1" applyProtection="1">
      <alignment horizontal="left" vertical="top" wrapText="1"/>
    </xf>
    <xf numFmtId="4" fontId="1" fillId="0" borderId="28" xfId="28" applyNumberFormat="1" applyFont="1" applyBorder="1" applyAlignment="1">
      <alignment horizontal="right" vertical="center"/>
    </xf>
    <xf numFmtId="4" fontId="1" fillId="0" borderId="67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68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33" xfId="28" applyNumberFormat="1" applyFont="1" applyBorder="1" applyAlignment="1">
      <alignment horizontal="right" vertical="center"/>
    </xf>
    <xf numFmtId="4" fontId="1" fillId="0" borderId="36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35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3" fontId="3" fillId="0" borderId="0" xfId="0" applyNumberFormat="1" applyFont="1" applyAlignment="1" applyProtection="1">
      <alignment vertical="top"/>
    </xf>
    <xf numFmtId="182" fontId="3" fillId="0" borderId="0" xfId="0" applyNumberFormat="1" applyFont="1" applyAlignment="1" applyProtection="1">
      <alignment vertical="top"/>
    </xf>
    <xf numFmtId="49" fontId="13" fillId="0" borderId="0" xfId="27" applyNumberFormat="1" applyFont="1"/>
    <xf numFmtId="49" fontId="3" fillId="0" borderId="0" xfId="0" applyNumberFormat="1" applyFont="1" applyAlignment="1" applyProtection="1">
      <alignment horizontal="left" vertical="top" wrapText="1"/>
    </xf>
    <xf numFmtId="14" fontId="1" fillId="0" borderId="71" xfId="28" applyNumberFormat="1" applyFont="1" applyBorder="1" applyAlignment="1">
      <alignment horizontal="left" vertical="center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a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43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J6" sqref="J6"/>
    </sheetView>
  </sheetViews>
  <sheetFormatPr defaultRowHeight="12.75"/>
  <cols>
    <col min="1" max="1" width="0.7109375" style="68" customWidth="1"/>
    <col min="2" max="2" width="3.7109375" style="68" customWidth="1"/>
    <col min="3" max="3" width="6.85546875" style="68" customWidth="1"/>
    <col min="4" max="6" width="14" style="68" customWidth="1"/>
    <col min="7" max="7" width="3.85546875" style="68" customWidth="1"/>
    <col min="8" max="8" width="17.7109375" style="68" customWidth="1"/>
    <col min="9" max="9" width="8.7109375" style="68" customWidth="1"/>
    <col min="10" max="10" width="14" style="68" customWidth="1"/>
    <col min="11" max="11" width="2.28515625" style="68" customWidth="1"/>
    <col min="12" max="12" width="6.85546875" style="68" customWidth="1"/>
    <col min="13" max="23" width="9.140625" style="68"/>
    <col min="24" max="25" width="5.7109375" style="68" customWidth="1"/>
    <col min="26" max="26" width="6.5703125" style="68" customWidth="1"/>
    <col min="27" max="27" width="21.42578125" style="68" customWidth="1"/>
    <col min="28" max="28" width="4.28515625" style="68" customWidth="1"/>
    <col min="29" max="29" width="8.28515625" style="68" customWidth="1"/>
    <col min="30" max="30" width="8.7109375" style="68" customWidth="1"/>
    <col min="31" max="16384" width="9.140625" style="68"/>
  </cols>
  <sheetData>
    <row r="1" spans="2:30" ht="28.5" customHeight="1" thickBot="1">
      <c r="B1" s="69" t="s">
        <v>0</v>
      </c>
      <c r="C1" s="69"/>
      <c r="D1" s="69"/>
      <c r="F1" s="88" t="str">
        <f>CONCATENATE(AA2," ",AB2," ",AC2," ",AD2)</f>
        <v xml:space="preserve">Krycí list rozpočtu v EUR  </v>
      </c>
      <c r="G1" s="69"/>
      <c r="H1" s="69"/>
      <c r="I1" s="69"/>
      <c r="J1" s="69"/>
      <c r="Z1" s="106" t="s">
        <v>1</v>
      </c>
      <c r="AA1" s="106" t="s">
        <v>2</v>
      </c>
      <c r="AB1" s="106" t="s">
        <v>3</v>
      </c>
      <c r="AC1" s="106" t="s">
        <v>4</v>
      </c>
      <c r="AD1" s="106" t="s">
        <v>5</v>
      </c>
    </row>
    <row r="2" spans="2:30" ht="18" customHeight="1" thickTop="1">
      <c r="B2" s="10"/>
      <c r="C2" s="11" t="s">
        <v>6</v>
      </c>
      <c r="D2" s="11"/>
      <c r="E2" s="11"/>
      <c r="F2" s="11"/>
      <c r="G2" s="12" t="s">
        <v>7</v>
      </c>
      <c r="H2" s="11"/>
      <c r="I2" s="11"/>
      <c r="J2" s="13"/>
      <c r="Z2" s="106" t="s">
        <v>8</v>
      </c>
      <c r="AA2" s="107" t="s">
        <v>9</v>
      </c>
      <c r="AB2" s="107" t="s">
        <v>10</v>
      </c>
      <c r="AC2" s="107"/>
      <c r="AD2" s="108"/>
    </row>
    <row r="3" spans="2:30" ht="18" customHeight="1">
      <c r="B3" s="14"/>
      <c r="C3" s="15" t="s">
        <v>11</v>
      </c>
      <c r="D3" s="15"/>
      <c r="E3" s="15"/>
      <c r="F3" s="15"/>
      <c r="G3" s="16" t="s">
        <v>12</v>
      </c>
      <c r="H3" s="15"/>
      <c r="I3" s="15"/>
      <c r="J3" s="17"/>
      <c r="Z3" s="106" t="s">
        <v>13</v>
      </c>
      <c r="AA3" s="107" t="s">
        <v>14</v>
      </c>
      <c r="AB3" s="107" t="s">
        <v>10</v>
      </c>
      <c r="AC3" s="107" t="s">
        <v>15</v>
      </c>
      <c r="AD3" s="108" t="s">
        <v>16</v>
      </c>
    </row>
    <row r="4" spans="2:30" ht="18" customHeight="1">
      <c r="B4" s="18"/>
      <c r="C4" s="19"/>
      <c r="D4" s="19"/>
      <c r="E4" s="19"/>
      <c r="F4" s="19"/>
      <c r="G4" s="20"/>
      <c r="H4" s="19"/>
      <c r="I4" s="19"/>
      <c r="J4" s="21"/>
      <c r="Z4" s="106" t="s">
        <v>17</v>
      </c>
      <c r="AA4" s="107" t="s">
        <v>18</v>
      </c>
      <c r="AB4" s="107" t="s">
        <v>10</v>
      </c>
      <c r="AC4" s="107"/>
      <c r="AD4" s="108"/>
    </row>
    <row r="5" spans="2:30" ht="18" customHeight="1" thickBot="1">
      <c r="B5" s="22"/>
      <c r="C5" s="24" t="s">
        <v>19</v>
      </c>
      <c r="D5" s="24"/>
      <c r="E5" s="24" t="s">
        <v>20</v>
      </c>
      <c r="F5" s="23"/>
      <c r="G5" s="23" t="s">
        <v>21</v>
      </c>
      <c r="H5" s="24"/>
      <c r="I5" s="23" t="s">
        <v>22</v>
      </c>
      <c r="J5" s="137">
        <v>43942</v>
      </c>
      <c r="Z5" s="106" t="s">
        <v>23</v>
      </c>
      <c r="AA5" s="107" t="s">
        <v>14</v>
      </c>
      <c r="AB5" s="107" t="s">
        <v>10</v>
      </c>
      <c r="AC5" s="107" t="s">
        <v>15</v>
      </c>
      <c r="AD5" s="108" t="s">
        <v>16</v>
      </c>
    </row>
    <row r="6" spans="2:30" ht="18" customHeight="1" thickTop="1">
      <c r="B6" s="10"/>
      <c r="C6" s="11" t="s">
        <v>24</v>
      </c>
      <c r="D6" s="11" t="s">
        <v>25</v>
      </c>
      <c r="E6" s="11"/>
      <c r="F6" s="11"/>
      <c r="G6" s="11" t="s">
        <v>26</v>
      </c>
      <c r="H6" s="11">
        <v>328758</v>
      </c>
      <c r="I6" s="11"/>
      <c r="J6" s="13"/>
    </row>
    <row r="7" spans="2:30" ht="18" customHeight="1">
      <c r="B7" s="25"/>
      <c r="C7" s="26"/>
      <c r="D7" s="27"/>
      <c r="E7" s="27"/>
      <c r="F7" s="27"/>
      <c r="G7" s="27" t="s">
        <v>27</v>
      </c>
      <c r="H7" s="27"/>
      <c r="I7" s="27"/>
      <c r="J7" s="28"/>
    </row>
    <row r="8" spans="2:30" ht="18" customHeight="1">
      <c r="B8" s="14"/>
      <c r="C8" s="15" t="s">
        <v>28</v>
      </c>
      <c r="D8" s="15"/>
      <c r="E8" s="15"/>
      <c r="F8" s="15"/>
      <c r="G8" s="15" t="s">
        <v>26</v>
      </c>
      <c r="H8" s="15"/>
      <c r="I8" s="15"/>
      <c r="J8" s="17"/>
    </row>
    <row r="9" spans="2:30" ht="18" customHeight="1">
      <c r="B9" s="18"/>
      <c r="C9" s="20"/>
      <c r="D9" s="19"/>
      <c r="E9" s="19"/>
      <c r="F9" s="19"/>
      <c r="G9" s="27" t="s">
        <v>27</v>
      </c>
      <c r="H9" s="19"/>
      <c r="I9" s="19"/>
      <c r="J9" s="21"/>
    </row>
    <row r="10" spans="2:30" ht="18" customHeight="1">
      <c r="B10" s="14"/>
      <c r="C10" s="15" t="s">
        <v>29</v>
      </c>
      <c r="D10" s="15"/>
      <c r="E10" s="15"/>
      <c r="F10" s="15"/>
      <c r="G10" s="15" t="s">
        <v>26</v>
      </c>
      <c r="H10" s="15"/>
      <c r="I10" s="15"/>
      <c r="J10" s="17"/>
    </row>
    <row r="11" spans="2:30" ht="18" customHeight="1" thickBot="1">
      <c r="B11" s="29"/>
      <c r="C11" s="30"/>
      <c r="D11" s="30"/>
      <c r="E11" s="30"/>
      <c r="F11" s="30"/>
      <c r="G11" s="30" t="s">
        <v>27</v>
      </c>
      <c r="H11" s="30"/>
      <c r="I11" s="30"/>
      <c r="J11" s="31"/>
    </row>
    <row r="12" spans="2:30" ht="18" customHeight="1" thickTop="1">
      <c r="B12" s="80"/>
      <c r="C12" s="11"/>
      <c r="D12" s="11"/>
      <c r="E12" s="11"/>
      <c r="F12" s="91">
        <f>IF(B12&lt;&gt;0,ROUND($J$31/B12,0),0)</f>
        <v>0</v>
      </c>
      <c r="G12" s="12"/>
      <c r="H12" s="11"/>
      <c r="I12" s="11"/>
      <c r="J12" s="94">
        <f>IF(G12&lt;&gt;0,ROUND($J$31/G12,0),0)</f>
        <v>0</v>
      </c>
    </row>
    <row r="13" spans="2:30" ht="18" customHeight="1">
      <c r="B13" s="81"/>
      <c r="C13" s="27"/>
      <c r="D13" s="27"/>
      <c r="E13" s="27"/>
      <c r="F13" s="92">
        <f>IF(B13&lt;&gt;0,ROUND($J$31/B13,0),0)</f>
        <v>0</v>
      </c>
      <c r="G13" s="26"/>
      <c r="H13" s="27"/>
      <c r="I13" s="27"/>
      <c r="J13" s="95">
        <f>IF(G13&lt;&gt;0,ROUND($J$31/G13,0),0)</f>
        <v>0</v>
      </c>
    </row>
    <row r="14" spans="2:30" ht="18" customHeight="1" thickBot="1">
      <c r="B14" s="82"/>
      <c r="C14" s="30"/>
      <c r="D14" s="30"/>
      <c r="E14" s="30"/>
      <c r="F14" s="93">
        <f>IF(B14&lt;&gt;0,ROUND($J$31/B14,0),0)</f>
        <v>0</v>
      </c>
      <c r="G14" s="83"/>
      <c r="H14" s="30"/>
      <c r="I14" s="30"/>
      <c r="J14" s="96">
        <f>IF(G14&lt;&gt;0,ROUND($J$31/G14,0),0)</f>
        <v>0</v>
      </c>
    </row>
    <row r="15" spans="2:30" ht="18" customHeight="1" thickTop="1">
      <c r="B15" s="71" t="s">
        <v>30</v>
      </c>
      <c r="C15" s="33" t="s">
        <v>31</v>
      </c>
      <c r="D15" s="34" t="s">
        <v>32</v>
      </c>
      <c r="E15" s="34" t="s">
        <v>33</v>
      </c>
      <c r="F15" s="35" t="s">
        <v>34</v>
      </c>
      <c r="G15" s="71" t="s">
        <v>35</v>
      </c>
      <c r="H15" s="36" t="s">
        <v>36</v>
      </c>
      <c r="I15" s="37"/>
      <c r="J15" s="38"/>
    </row>
    <row r="16" spans="2:30" ht="18" customHeight="1">
      <c r="B16" s="39">
        <v>1</v>
      </c>
      <c r="C16" s="40" t="s">
        <v>37</v>
      </c>
      <c r="D16" s="121">
        <f>Prehlad!H27</f>
        <v>0</v>
      </c>
      <c r="E16" s="121">
        <f>Prehlad!I27</f>
        <v>0</v>
      </c>
      <c r="F16" s="122">
        <f>D16+E16</f>
        <v>0</v>
      </c>
      <c r="G16" s="39">
        <v>6</v>
      </c>
      <c r="H16" s="41" t="s">
        <v>38</v>
      </c>
      <c r="I16" s="76"/>
      <c r="J16" s="122">
        <v>0</v>
      </c>
    </row>
    <row r="17" spans="2:10" ht="18" customHeight="1">
      <c r="B17" s="42">
        <v>2</v>
      </c>
      <c r="C17" s="43" t="s">
        <v>39</v>
      </c>
      <c r="D17" s="123">
        <f>Prehlad!H63</f>
        <v>0</v>
      </c>
      <c r="E17" s="123">
        <f>Prehlad!I63</f>
        <v>0</v>
      </c>
      <c r="F17" s="122">
        <f>D17+E17</f>
        <v>0</v>
      </c>
      <c r="G17" s="42">
        <v>7</v>
      </c>
      <c r="H17" s="44" t="s">
        <v>40</v>
      </c>
      <c r="I17" s="15"/>
      <c r="J17" s="124">
        <v>0</v>
      </c>
    </row>
    <row r="18" spans="2:10" ht="18" customHeight="1">
      <c r="B18" s="42">
        <v>3</v>
      </c>
      <c r="C18" s="43" t="s">
        <v>41</v>
      </c>
      <c r="D18" s="123">
        <f>Prehlad!H70</f>
        <v>0</v>
      </c>
      <c r="E18" s="123">
        <f>Prehlad!I70</f>
        <v>0</v>
      </c>
      <c r="F18" s="122">
        <f>D18+E18</f>
        <v>0</v>
      </c>
      <c r="G18" s="42">
        <v>8</v>
      </c>
      <c r="H18" s="44" t="s">
        <v>42</v>
      </c>
      <c r="I18" s="15"/>
      <c r="J18" s="124">
        <v>0</v>
      </c>
    </row>
    <row r="19" spans="2:10" ht="18" customHeight="1" thickBot="1">
      <c r="B19" s="42">
        <v>4</v>
      </c>
      <c r="C19" s="43" t="s">
        <v>43</v>
      </c>
      <c r="D19" s="123"/>
      <c r="E19" s="123"/>
      <c r="F19" s="125">
        <f>D19+E19</f>
        <v>0</v>
      </c>
      <c r="G19" s="42">
        <v>9</v>
      </c>
      <c r="H19" s="44" t="s">
        <v>44</v>
      </c>
      <c r="I19" s="15"/>
      <c r="J19" s="124">
        <v>0</v>
      </c>
    </row>
    <row r="20" spans="2:10" ht="18" customHeight="1" thickBot="1">
      <c r="B20" s="45">
        <v>5</v>
      </c>
      <c r="C20" s="46" t="s">
        <v>45</v>
      </c>
      <c r="D20" s="126">
        <f>SUM(D16:D19)</f>
        <v>0</v>
      </c>
      <c r="E20" s="127">
        <f>SUM(E16:E19)</f>
        <v>0</v>
      </c>
      <c r="F20" s="128">
        <f>SUM(F16:F19)</f>
        <v>0</v>
      </c>
      <c r="G20" s="47">
        <v>10</v>
      </c>
      <c r="I20" s="75" t="s">
        <v>46</v>
      </c>
      <c r="J20" s="128">
        <f>SUM(J16:J19)</f>
        <v>0</v>
      </c>
    </row>
    <row r="21" spans="2:10" ht="18" customHeight="1" thickTop="1">
      <c r="B21" s="71" t="s">
        <v>47</v>
      </c>
      <c r="C21" s="70"/>
      <c r="D21" s="37" t="s">
        <v>48</v>
      </c>
      <c r="E21" s="37"/>
      <c r="F21" s="38"/>
      <c r="G21" s="71" t="s">
        <v>49</v>
      </c>
      <c r="H21" s="36" t="s">
        <v>50</v>
      </c>
      <c r="I21" s="37"/>
      <c r="J21" s="38"/>
    </row>
    <row r="22" spans="2:10" ht="18" customHeight="1">
      <c r="B22" s="39">
        <v>11</v>
      </c>
      <c r="C22" s="41" t="s">
        <v>51</v>
      </c>
      <c r="D22" s="77" t="s">
        <v>44</v>
      </c>
      <c r="E22" s="79">
        <v>0</v>
      </c>
      <c r="F22" s="122">
        <v>0</v>
      </c>
      <c r="G22" s="42">
        <v>16</v>
      </c>
      <c r="H22" s="44" t="s">
        <v>52</v>
      </c>
      <c r="I22" s="48"/>
      <c r="J22" s="124">
        <v>0</v>
      </c>
    </row>
    <row r="23" spans="2:10" ht="18" customHeight="1">
      <c r="B23" s="42">
        <v>12</v>
      </c>
      <c r="C23" s="44" t="s">
        <v>53</v>
      </c>
      <c r="D23" s="78"/>
      <c r="E23" s="49">
        <v>0</v>
      </c>
      <c r="F23" s="124">
        <v>0</v>
      </c>
      <c r="G23" s="42">
        <v>17</v>
      </c>
      <c r="H23" s="44" t="s">
        <v>54</v>
      </c>
      <c r="I23" s="48"/>
      <c r="J23" s="124">
        <v>0</v>
      </c>
    </row>
    <row r="24" spans="2:10" ht="18" customHeight="1">
      <c r="B24" s="42">
        <v>13</v>
      </c>
      <c r="C24" s="44" t="s">
        <v>55</v>
      </c>
      <c r="D24" s="78"/>
      <c r="E24" s="49">
        <v>0</v>
      </c>
      <c r="F24" s="124">
        <v>0</v>
      </c>
      <c r="G24" s="42">
        <v>18</v>
      </c>
      <c r="H24" s="44" t="s">
        <v>56</v>
      </c>
      <c r="I24" s="48"/>
      <c r="J24" s="124">
        <v>0</v>
      </c>
    </row>
    <row r="25" spans="2:10" ht="18" customHeight="1" thickBot="1">
      <c r="B25" s="42">
        <v>14</v>
      </c>
      <c r="C25" s="44" t="s">
        <v>44</v>
      </c>
      <c r="D25" s="78"/>
      <c r="E25" s="49">
        <v>0</v>
      </c>
      <c r="F25" s="124">
        <v>0</v>
      </c>
      <c r="G25" s="42">
        <v>19</v>
      </c>
      <c r="H25" s="44" t="s">
        <v>44</v>
      </c>
      <c r="I25" s="48"/>
      <c r="J25" s="124">
        <v>0</v>
      </c>
    </row>
    <row r="26" spans="2:10" ht="18" customHeight="1" thickBot="1">
      <c r="B26" s="45">
        <v>15</v>
      </c>
      <c r="C26" s="50"/>
      <c r="D26" s="51"/>
      <c r="E26" s="51" t="s">
        <v>57</v>
      </c>
      <c r="F26" s="128">
        <f>SUM(F22:F25)</f>
        <v>0</v>
      </c>
      <c r="G26" s="45">
        <v>20</v>
      </c>
      <c r="H26" s="50"/>
      <c r="I26" s="51" t="s">
        <v>58</v>
      </c>
      <c r="J26" s="128">
        <f>SUM(J22:J25)</f>
        <v>0</v>
      </c>
    </row>
    <row r="27" spans="2:10" ht="18" customHeight="1" thickTop="1">
      <c r="B27" s="52"/>
      <c r="C27" s="53" t="s">
        <v>59</v>
      </c>
      <c r="D27" s="54"/>
      <c r="E27" s="55" t="s">
        <v>60</v>
      </c>
      <c r="F27" s="56"/>
      <c r="G27" s="71" t="s">
        <v>61</v>
      </c>
      <c r="H27" s="36" t="s">
        <v>62</v>
      </c>
      <c r="I27" s="37"/>
      <c r="J27" s="38"/>
    </row>
    <row r="28" spans="2:10" ht="18" customHeight="1">
      <c r="B28" s="57"/>
      <c r="C28" s="58"/>
      <c r="D28" s="59"/>
      <c r="E28" s="60"/>
      <c r="F28" s="56"/>
      <c r="G28" s="39">
        <v>21</v>
      </c>
      <c r="H28" s="41"/>
      <c r="I28" s="61" t="s">
        <v>63</v>
      </c>
      <c r="J28" s="122">
        <f>ROUND(F20,2)+J20+F26+J26</f>
        <v>0</v>
      </c>
    </row>
    <row r="29" spans="2:10" ht="18" customHeight="1">
      <c r="B29" s="57"/>
      <c r="C29" s="59" t="s">
        <v>64</v>
      </c>
      <c r="D29" s="59"/>
      <c r="E29" s="62"/>
      <c r="F29" s="56"/>
      <c r="G29" s="42">
        <v>22</v>
      </c>
      <c r="H29" s="44" t="s">
        <v>65</v>
      </c>
      <c r="I29" s="129">
        <f>J28-I30</f>
        <v>0</v>
      </c>
      <c r="J29" s="124">
        <f>ROUND((I29*20)/100,2)</f>
        <v>0</v>
      </c>
    </row>
    <row r="30" spans="2:10" ht="18" customHeight="1" thickBot="1">
      <c r="B30" s="14"/>
      <c r="C30" s="15" t="s">
        <v>66</v>
      </c>
      <c r="D30" s="15"/>
      <c r="E30" s="62"/>
      <c r="F30" s="56"/>
      <c r="G30" s="42">
        <v>23</v>
      </c>
      <c r="H30" s="44" t="s">
        <v>67</v>
      </c>
      <c r="I30" s="129">
        <f>SUMIF(Prehlad!O11:O9999,0,Prehlad!J11:J9999)</f>
        <v>0</v>
      </c>
      <c r="J30" s="124">
        <f>ROUND((I30*0)/100,1)</f>
        <v>0</v>
      </c>
    </row>
    <row r="31" spans="2:10" ht="18" customHeight="1" thickBot="1">
      <c r="B31" s="57"/>
      <c r="C31" s="59"/>
      <c r="D31" s="59"/>
      <c r="E31" s="62"/>
      <c r="F31" s="56"/>
      <c r="G31" s="45">
        <v>24</v>
      </c>
      <c r="H31" s="50"/>
      <c r="I31" s="51" t="s">
        <v>68</v>
      </c>
      <c r="J31" s="128">
        <f>SUM(J28:J30)</f>
        <v>0</v>
      </c>
    </row>
    <row r="32" spans="2:10" ht="18" customHeight="1" thickTop="1" thickBot="1">
      <c r="B32" s="52"/>
      <c r="C32" s="59"/>
      <c r="D32" s="56"/>
      <c r="E32" s="63"/>
      <c r="F32" s="56"/>
      <c r="G32" s="72" t="s">
        <v>69</v>
      </c>
      <c r="H32" s="73" t="s">
        <v>70</v>
      </c>
      <c r="I32" s="32"/>
      <c r="J32" s="74">
        <v>0</v>
      </c>
    </row>
    <row r="33" spans="2:10" ht="18" customHeight="1" thickTop="1">
      <c r="B33" s="64"/>
      <c r="C33" s="65"/>
      <c r="D33" s="53" t="s">
        <v>71</v>
      </c>
      <c r="E33" s="65"/>
      <c r="F33" s="65"/>
      <c r="G33" s="65"/>
      <c r="H33" s="65" t="s">
        <v>72</v>
      </c>
      <c r="I33" s="65"/>
      <c r="J33" s="66"/>
    </row>
    <row r="34" spans="2:10" ht="18" customHeight="1">
      <c r="B34" s="57"/>
      <c r="C34" s="58"/>
      <c r="D34" s="59"/>
      <c r="E34" s="59"/>
      <c r="F34" s="58"/>
      <c r="G34" s="59"/>
      <c r="H34" s="59"/>
      <c r="I34" s="59"/>
      <c r="J34" s="67"/>
    </row>
    <row r="35" spans="2:10" ht="18" customHeight="1">
      <c r="B35" s="57"/>
      <c r="C35" s="59" t="s">
        <v>64</v>
      </c>
      <c r="D35" s="59"/>
      <c r="E35" s="59"/>
      <c r="F35" s="58"/>
      <c r="G35" s="59" t="s">
        <v>64</v>
      </c>
      <c r="H35" s="59"/>
      <c r="I35" s="59"/>
      <c r="J35" s="67"/>
    </row>
    <row r="36" spans="2:10" ht="18" customHeight="1">
      <c r="B36" s="14"/>
      <c r="C36" s="15" t="s">
        <v>66</v>
      </c>
      <c r="D36" s="15"/>
      <c r="E36" s="15"/>
      <c r="F36" s="16"/>
      <c r="G36" s="15" t="s">
        <v>66</v>
      </c>
      <c r="H36" s="15"/>
      <c r="I36" s="15"/>
      <c r="J36" s="17"/>
    </row>
    <row r="37" spans="2:10" ht="18" customHeight="1">
      <c r="B37" s="57"/>
      <c r="C37" s="59" t="s">
        <v>60</v>
      </c>
      <c r="D37" s="59"/>
      <c r="E37" s="59"/>
      <c r="F37" s="58"/>
      <c r="G37" s="59" t="s">
        <v>60</v>
      </c>
      <c r="H37" s="59"/>
      <c r="I37" s="59"/>
      <c r="J37" s="67"/>
    </row>
    <row r="38" spans="2:10" ht="18" customHeight="1">
      <c r="B38" s="57"/>
      <c r="C38" s="59"/>
      <c r="D38" s="59"/>
      <c r="E38" s="59"/>
      <c r="F38" s="59"/>
      <c r="G38" s="59"/>
      <c r="H38" s="59"/>
      <c r="I38" s="59"/>
      <c r="J38" s="67"/>
    </row>
    <row r="39" spans="2:10" ht="18" customHeight="1">
      <c r="B39" s="57"/>
      <c r="C39" s="59"/>
      <c r="D39" s="59"/>
      <c r="E39" s="59"/>
      <c r="F39" s="59"/>
      <c r="G39" s="59"/>
      <c r="H39" s="59"/>
      <c r="I39" s="59"/>
      <c r="J39" s="67"/>
    </row>
    <row r="40" spans="2:10" ht="18" customHeight="1">
      <c r="B40" s="57"/>
      <c r="C40" s="59"/>
      <c r="D40" s="59"/>
      <c r="E40" s="59"/>
      <c r="F40" s="59"/>
      <c r="G40" s="59"/>
      <c r="H40" s="59"/>
      <c r="I40" s="59"/>
      <c r="J40" s="67"/>
    </row>
    <row r="41" spans="2:10" ht="18" customHeight="1" thickBot="1">
      <c r="B41" s="29"/>
      <c r="C41" s="30"/>
      <c r="D41" s="30"/>
      <c r="E41" s="30"/>
      <c r="F41" s="30"/>
      <c r="G41" s="30"/>
      <c r="H41" s="30"/>
      <c r="I41" s="30"/>
      <c r="J41" s="31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6"/>
  <sheetViews>
    <sheetView showGridLines="0" workbookViewId="0">
      <selection activeCell="A17" sqref="A17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9" t="s">
        <v>73</v>
      </c>
      <c r="C1" s="1"/>
      <c r="E1" s="9" t="s">
        <v>74</v>
      </c>
      <c r="F1" s="1"/>
      <c r="G1" s="1"/>
      <c r="Z1" s="106" t="s">
        <v>1</v>
      </c>
      <c r="AA1" s="106" t="s">
        <v>2</v>
      </c>
      <c r="AB1" s="106" t="s">
        <v>3</v>
      </c>
      <c r="AC1" s="106" t="s">
        <v>4</v>
      </c>
      <c r="AD1" s="106" t="s">
        <v>5</v>
      </c>
    </row>
    <row r="2" spans="1:30">
      <c r="A2" s="9" t="s">
        <v>75</v>
      </c>
      <c r="C2" s="1"/>
      <c r="E2" s="9" t="s">
        <v>76</v>
      </c>
      <c r="F2" s="1"/>
      <c r="G2" s="1"/>
      <c r="Z2" s="106" t="s">
        <v>8</v>
      </c>
      <c r="AA2" s="107" t="s">
        <v>77</v>
      </c>
      <c r="AB2" s="107" t="s">
        <v>10</v>
      </c>
      <c r="AC2" s="107"/>
      <c r="AD2" s="108"/>
    </row>
    <row r="3" spans="1:30">
      <c r="A3" s="9" t="s">
        <v>78</v>
      </c>
      <c r="C3" s="1"/>
      <c r="E3" s="9" t="s">
        <v>79</v>
      </c>
      <c r="F3" s="1"/>
      <c r="G3" s="1"/>
      <c r="Z3" s="106" t="s">
        <v>13</v>
      </c>
      <c r="AA3" s="107" t="s">
        <v>80</v>
      </c>
      <c r="AB3" s="107" t="s">
        <v>10</v>
      </c>
      <c r="AC3" s="107" t="s">
        <v>15</v>
      </c>
      <c r="AD3" s="108" t="s">
        <v>16</v>
      </c>
    </row>
    <row r="4" spans="1:30">
      <c r="B4" s="1"/>
      <c r="C4" s="1"/>
      <c r="D4" s="1"/>
      <c r="E4" s="1"/>
      <c r="F4" s="1"/>
      <c r="G4" s="1"/>
      <c r="Z4" s="106" t="s">
        <v>17</v>
      </c>
      <c r="AA4" s="107" t="s">
        <v>81</v>
      </c>
      <c r="AB4" s="107" t="s">
        <v>10</v>
      </c>
      <c r="AC4" s="107"/>
      <c r="AD4" s="108"/>
    </row>
    <row r="5" spans="1:30">
      <c r="A5" s="9" t="s">
        <v>6</v>
      </c>
      <c r="B5" s="1"/>
      <c r="C5" s="1"/>
      <c r="D5" s="1"/>
      <c r="E5" s="1"/>
      <c r="F5" s="1"/>
      <c r="G5" s="1"/>
      <c r="Z5" s="106" t="s">
        <v>23</v>
      </c>
      <c r="AA5" s="107" t="s">
        <v>80</v>
      </c>
      <c r="AB5" s="107" t="s">
        <v>10</v>
      </c>
      <c r="AC5" s="107" t="s">
        <v>15</v>
      </c>
      <c r="AD5" s="108" t="s">
        <v>16</v>
      </c>
    </row>
    <row r="6" spans="1:30">
      <c r="A6" s="9" t="s">
        <v>11</v>
      </c>
      <c r="B6" s="1"/>
      <c r="C6" s="1"/>
      <c r="D6" s="1"/>
      <c r="E6" s="1"/>
      <c r="F6" s="1"/>
      <c r="G6" s="1"/>
    </row>
    <row r="7" spans="1:30">
      <c r="A7" s="9"/>
      <c r="B7" s="1"/>
      <c r="C7" s="1"/>
      <c r="D7" s="1"/>
      <c r="E7" s="1"/>
      <c r="F7" s="1"/>
      <c r="G7" s="1"/>
    </row>
    <row r="8" spans="1:30" ht="13.5">
      <c r="A8" s="1" t="s">
        <v>82</v>
      </c>
      <c r="B8" s="4" t="str">
        <f>CONCATENATE(AA2," ",AB2," ",AC2," ",AD2)</f>
        <v xml:space="preserve">Rekapitulácia rozpočtu v EUR  </v>
      </c>
      <c r="G8" s="1"/>
    </row>
    <row r="9" spans="1:30">
      <c r="A9" s="111" t="s">
        <v>83</v>
      </c>
      <c r="B9" s="111" t="s">
        <v>32</v>
      </c>
      <c r="C9" s="111" t="s">
        <v>84</v>
      </c>
      <c r="D9" s="111" t="s">
        <v>85</v>
      </c>
      <c r="E9" s="118" t="s">
        <v>86</v>
      </c>
      <c r="F9" s="118" t="s">
        <v>87</v>
      </c>
      <c r="G9" s="1"/>
    </row>
    <row r="10" spans="1:30">
      <c r="A10" s="115"/>
      <c r="B10" s="115"/>
      <c r="C10" s="115" t="s">
        <v>88</v>
      </c>
      <c r="D10" s="115"/>
      <c r="E10" s="115" t="s">
        <v>85</v>
      </c>
      <c r="F10" s="115" t="s">
        <v>85</v>
      </c>
      <c r="G10" s="90" t="s">
        <v>89</v>
      </c>
    </row>
    <row r="12" spans="1:30">
      <c r="A12" s="1" t="s">
        <v>90</v>
      </c>
      <c r="B12" s="6">
        <f>Prehlad!H15</f>
        <v>0</v>
      </c>
      <c r="C12" s="6">
        <f>Prehlad!I15</f>
        <v>0</v>
      </c>
      <c r="D12" s="6">
        <f>Prehlad!J15</f>
        <v>0</v>
      </c>
      <c r="E12" s="7">
        <f>Prehlad!L15</f>
        <v>1.2063524999999999</v>
      </c>
      <c r="F12" s="5">
        <f>Prehlad!N15</f>
        <v>0</v>
      </c>
      <c r="G12" s="5">
        <f>Prehlad!W15</f>
        <v>0</v>
      </c>
    </row>
    <row r="13" spans="1:30">
      <c r="A13" s="1" t="s">
        <v>91</v>
      </c>
      <c r="B13" s="6">
        <f>Prehlad!H25</f>
        <v>0</v>
      </c>
      <c r="C13" s="6">
        <f>Prehlad!I25</f>
        <v>0</v>
      </c>
      <c r="D13" s="6">
        <f>Prehlad!J25</f>
        <v>0</v>
      </c>
      <c r="E13" s="7">
        <f>Prehlad!L25</f>
        <v>1.05399</v>
      </c>
      <c r="F13" s="5">
        <f>Prehlad!N25</f>
        <v>0</v>
      </c>
      <c r="G13" s="5">
        <f>Prehlad!W25</f>
        <v>0</v>
      </c>
    </row>
    <row r="14" spans="1:30">
      <c r="A14" s="1" t="s">
        <v>92</v>
      </c>
      <c r="B14" s="6">
        <f>Prehlad!H27</f>
        <v>0</v>
      </c>
      <c r="C14" s="6">
        <f>Prehlad!I27</f>
        <v>0</v>
      </c>
      <c r="D14" s="6">
        <f>Prehlad!J27</f>
        <v>0</v>
      </c>
      <c r="E14" s="7">
        <f>Prehlad!L27</f>
        <v>2.2603425000000001</v>
      </c>
      <c r="F14" s="5">
        <f>Prehlad!N27</f>
        <v>0</v>
      </c>
      <c r="G14" s="5">
        <f>Prehlad!W27</f>
        <v>0</v>
      </c>
    </row>
    <row r="16" spans="1:30">
      <c r="A16" s="1" t="s">
        <v>93</v>
      </c>
      <c r="B16" s="6">
        <f>Prehlad!H43</f>
        <v>0</v>
      </c>
      <c r="C16" s="6">
        <f>Prehlad!I43</f>
        <v>0</v>
      </c>
      <c r="D16" s="6">
        <f>Prehlad!J43</f>
        <v>0</v>
      </c>
      <c r="E16" s="7">
        <f>Prehlad!L43</f>
        <v>3.1128986000000003</v>
      </c>
      <c r="F16" s="5">
        <f>Prehlad!N43</f>
        <v>0.35220999999999997</v>
      </c>
      <c r="G16" s="5">
        <f>Prehlad!W43</f>
        <v>0</v>
      </c>
    </row>
    <row r="17" spans="1:7">
      <c r="A17" s="1" t="s">
        <v>94</v>
      </c>
      <c r="B17" s="6">
        <f>Prehlad!H48</f>
        <v>0</v>
      </c>
      <c r="C17" s="6">
        <f>Prehlad!I48</f>
        <v>0</v>
      </c>
      <c r="D17" s="6">
        <f>Prehlad!J48</f>
        <v>0</v>
      </c>
      <c r="E17" s="7">
        <f>Prehlad!L48</f>
        <v>0</v>
      </c>
      <c r="F17" s="5">
        <f>Prehlad!N48</f>
        <v>4.2000000000000003E-2</v>
      </c>
      <c r="G17" s="5">
        <f>Prehlad!W48</f>
        <v>0</v>
      </c>
    </row>
    <row r="18" spans="1:7">
      <c r="A18" s="1" t="s">
        <v>95</v>
      </c>
      <c r="B18" s="6">
        <f>Prehlad!H56</f>
        <v>0</v>
      </c>
      <c r="C18" s="6">
        <f>Prehlad!I56</f>
        <v>0</v>
      </c>
      <c r="D18" s="6">
        <f>Prehlad!J56</f>
        <v>0</v>
      </c>
      <c r="E18" s="7">
        <f>Prehlad!L56</f>
        <v>0.24632899999999999</v>
      </c>
      <c r="F18" s="5">
        <f>Prehlad!N56</f>
        <v>8.0599999999999991E-2</v>
      </c>
      <c r="G18" s="5">
        <f>Prehlad!W56</f>
        <v>0</v>
      </c>
    </row>
    <row r="19" spans="1:7">
      <c r="A19" s="1" t="s">
        <v>96</v>
      </c>
      <c r="B19" s="6">
        <f>Prehlad!H61</f>
        <v>0</v>
      </c>
      <c r="C19" s="6">
        <f>Prehlad!I61</f>
        <v>0</v>
      </c>
      <c r="D19" s="6">
        <f>Prehlad!J61</f>
        <v>0</v>
      </c>
      <c r="E19" s="7">
        <f>Prehlad!L61</f>
        <v>5.3774999999999996E-2</v>
      </c>
      <c r="F19" s="5">
        <f>Prehlad!N61</f>
        <v>0</v>
      </c>
      <c r="G19" s="5">
        <f>Prehlad!W61</f>
        <v>0</v>
      </c>
    </row>
    <row r="20" spans="1:7">
      <c r="A20" s="1" t="s">
        <v>97</v>
      </c>
      <c r="B20" s="6">
        <f>Prehlad!H63</f>
        <v>0</v>
      </c>
      <c r="C20" s="6">
        <f>Prehlad!I63</f>
        <v>0</v>
      </c>
      <c r="D20" s="6">
        <f>Prehlad!J63</f>
        <v>0</v>
      </c>
      <c r="E20" s="7">
        <f>Prehlad!L63</f>
        <v>3.4130026</v>
      </c>
      <c r="F20" s="5">
        <f>Prehlad!N63</f>
        <v>0.47480999999999995</v>
      </c>
      <c r="G20" s="5">
        <f>Prehlad!W63</f>
        <v>0</v>
      </c>
    </row>
    <row r="22" spans="1:7">
      <c r="A22" s="1" t="s">
        <v>98</v>
      </c>
      <c r="B22" s="6">
        <f>Prehlad!H68</f>
        <v>0</v>
      </c>
      <c r="C22" s="6">
        <f>Prehlad!I68</f>
        <v>0</v>
      </c>
      <c r="D22" s="6">
        <f>Prehlad!J68</f>
        <v>0</v>
      </c>
      <c r="E22" s="7">
        <f>Prehlad!L68</f>
        <v>0</v>
      </c>
      <c r="F22" s="5">
        <f>Prehlad!N68</f>
        <v>0</v>
      </c>
      <c r="G22" s="5">
        <f>Prehlad!W68</f>
        <v>0</v>
      </c>
    </row>
    <row r="23" spans="1:7">
      <c r="A23" s="1" t="s">
        <v>99</v>
      </c>
      <c r="B23" s="6">
        <f>Prehlad!H70</f>
        <v>0</v>
      </c>
      <c r="C23" s="6">
        <f>Prehlad!I70</f>
        <v>0</v>
      </c>
      <c r="D23" s="6">
        <f>Prehlad!J70</f>
        <v>0</v>
      </c>
      <c r="E23" s="7">
        <f>Prehlad!L70</f>
        <v>0</v>
      </c>
      <c r="F23" s="5">
        <f>Prehlad!N70</f>
        <v>0</v>
      </c>
      <c r="G23" s="5">
        <f>Prehlad!W70</f>
        <v>0</v>
      </c>
    </row>
    <row r="26" spans="1:7">
      <c r="A26" s="1" t="s">
        <v>100</v>
      </c>
      <c r="B26" s="6">
        <f>Prehlad!H72</f>
        <v>0</v>
      </c>
      <c r="C26" s="6">
        <f>Prehlad!I72</f>
        <v>0</v>
      </c>
      <c r="D26" s="6">
        <f>Prehlad!J72</f>
        <v>0</v>
      </c>
      <c r="E26" s="7">
        <f>Prehlad!L72</f>
        <v>5.6733451000000006</v>
      </c>
      <c r="F26" s="5">
        <f>Prehlad!N72</f>
        <v>0.47480999999999995</v>
      </c>
      <c r="G26" s="5">
        <f>Prehlad!W72</f>
        <v>0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Narrow,Obyčejné"&amp;8Strana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2"/>
  <sheetViews>
    <sheetView showGridLines="0" workbookViewId="0">
      <selection activeCell="AA9" sqref="AA9"/>
    </sheetView>
  </sheetViews>
  <sheetFormatPr defaultRowHeight="12.75"/>
  <cols>
    <col min="1" max="1" width="6.7109375" style="97" customWidth="1"/>
    <col min="2" max="2" width="3.7109375" style="98" customWidth="1"/>
    <col min="3" max="3" width="13" style="99" customWidth="1"/>
    <col min="4" max="4" width="35.7109375" style="120" customWidth="1"/>
    <col min="5" max="5" width="10.7109375" style="101" customWidth="1"/>
    <col min="6" max="6" width="5.28515625" style="100" customWidth="1"/>
    <col min="7" max="7" width="8.7109375" style="102" customWidth="1"/>
    <col min="8" max="9" width="9.7109375" style="102" hidden="1" customWidth="1"/>
    <col min="10" max="10" width="9.7109375" style="102" customWidth="1"/>
    <col min="11" max="11" width="7.42578125" style="103" hidden="1" customWidth="1"/>
    <col min="12" max="12" width="8.28515625" style="103" hidden="1" customWidth="1"/>
    <col min="13" max="13" width="9.140625" style="101" hidden="1" customWidth="1"/>
    <col min="14" max="14" width="7" style="101" hidden="1" customWidth="1"/>
    <col min="15" max="15" width="3.5703125" style="100" customWidth="1"/>
    <col min="16" max="16" width="12.7109375" style="100" hidden="1" customWidth="1"/>
    <col min="17" max="19" width="13.28515625" style="101" hidden="1" customWidth="1"/>
    <col min="20" max="20" width="10.5703125" style="104" hidden="1" customWidth="1"/>
    <col min="21" max="21" width="10.28515625" style="104" hidden="1" customWidth="1"/>
    <col min="22" max="22" width="5.7109375" style="104" hidden="1" customWidth="1"/>
    <col min="23" max="23" width="9.140625" style="105"/>
    <col min="24" max="25" width="5.7109375" style="100" customWidth="1"/>
    <col min="26" max="26" width="7.5703125" style="100" customWidth="1"/>
    <col min="27" max="27" width="24.85546875" style="100" customWidth="1"/>
    <col min="28" max="28" width="4.28515625" style="100" customWidth="1"/>
    <col min="29" max="29" width="8.28515625" style="100" customWidth="1"/>
    <col min="30" max="30" width="8.7109375" style="100" customWidth="1"/>
    <col min="31" max="34" width="9.140625" style="100"/>
    <col min="35" max="16384" width="9.140625" style="1"/>
  </cols>
  <sheetData>
    <row r="1" spans="1:34">
      <c r="A1" s="9" t="s">
        <v>73</v>
      </c>
      <c r="B1" s="1"/>
      <c r="C1" s="1"/>
      <c r="D1" s="1"/>
      <c r="E1" s="9" t="s">
        <v>74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6"/>
      <c r="AA1" s="135"/>
      <c r="AB1" s="106"/>
      <c r="AC1" s="106" t="s">
        <v>4</v>
      </c>
      <c r="AD1" s="106" t="s">
        <v>5</v>
      </c>
      <c r="AE1" s="1"/>
      <c r="AF1" s="1"/>
      <c r="AG1" s="1"/>
      <c r="AH1" s="1"/>
    </row>
    <row r="2" spans="1:34">
      <c r="A2" s="9" t="s">
        <v>75</v>
      </c>
      <c r="B2" s="1"/>
      <c r="C2" s="1"/>
      <c r="D2" s="1"/>
      <c r="E2" s="9" t="s">
        <v>76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6"/>
      <c r="AA2" s="107"/>
      <c r="AB2" s="107"/>
      <c r="AC2" s="107"/>
      <c r="AD2" s="108"/>
      <c r="AE2" s="1"/>
      <c r="AF2" s="1"/>
      <c r="AG2" s="1"/>
      <c r="AH2" s="1"/>
    </row>
    <row r="3" spans="1:34">
      <c r="A3" s="9" t="s">
        <v>78</v>
      </c>
      <c r="B3" s="1"/>
      <c r="C3" s="1"/>
      <c r="D3" s="1"/>
      <c r="E3" s="9" t="s">
        <v>79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6"/>
      <c r="AA3" s="107"/>
      <c r="AB3" s="107"/>
      <c r="AC3" s="107" t="s">
        <v>15</v>
      </c>
      <c r="AD3" s="108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6"/>
      <c r="AA4" s="107"/>
      <c r="AB4" s="107"/>
      <c r="AC4" s="107"/>
      <c r="AD4" s="108"/>
      <c r="AE4" s="1"/>
      <c r="AF4" s="1"/>
      <c r="AG4" s="1"/>
      <c r="AH4" s="1"/>
    </row>
    <row r="5" spans="1:34">
      <c r="A5" s="9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6"/>
      <c r="AA5" s="107"/>
      <c r="AB5" s="107"/>
      <c r="AC5" s="107" t="s">
        <v>15</v>
      </c>
      <c r="AD5" s="108" t="s">
        <v>16</v>
      </c>
      <c r="AE5" s="1"/>
      <c r="AF5" s="1"/>
      <c r="AG5" s="1"/>
      <c r="AH5" s="1"/>
    </row>
    <row r="6" spans="1:34">
      <c r="A6" s="9" t="s">
        <v>11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82</v>
      </c>
      <c r="B8" s="2"/>
      <c r="C8" s="3"/>
      <c r="D8" s="4" t="str">
        <f>CONCATENATE(AA2," ",AB2," ",AC2," ",AD2)</f>
        <v xml:space="preserve"> 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111" t="s">
        <v>101</v>
      </c>
      <c r="B9" s="111" t="s">
        <v>102</v>
      </c>
      <c r="C9" s="111" t="s">
        <v>103</v>
      </c>
      <c r="D9" s="111" t="s">
        <v>104</v>
      </c>
      <c r="E9" s="111" t="s">
        <v>105</v>
      </c>
      <c r="F9" s="111" t="s">
        <v>106</v>
      </c>
      <c r="G9" s="111" t="s">
        <v>107</v>
      </c>
      <c r="H9" s="111" t="s">
        <v>32</v>
      </c>
      <c r="I9" s="111" t="s">
        <v>84</v>
      </c>
      <c r="J9" s="111" t="s">
        <v>85</v>
      </c>
      <c r="K9" s="112" t="s">
        <v>86</v>
      </c>
      <c r="L9" s="113"/>
      <c r="M9" s="114" t="s">
        <v>87</v>
      </c>
      <c r="N9" s="113"/>
      <c r="O9" s="111" t="s">
        <v>108</v>
      </c>
      <c r="P9" s="109" t="s">
        <v>109</v>
      </c>
      <c r="Q9" s="84" t="s">
        <v>105</v>
      </c>
      <c r="R9" s="84" t="s">
        <v>105</v>
      </c>
      <c r="S9" s="85" t="s">
        <v>105</v>
      </c>
      <c r="T9" s="89" t="s">
        <v>110</v>
      </c>
      <c r="U9" s="89" t="s">
        <v>111</v>
      </c>
      <c r="V9" s="89" t="s">
        <v>112</v>
      </c>
      <c r="W9" s="90"/>
      <c r="X9" s="90"/>
      <c r="Y9" s="90"/>
      <c r="Z9" s="119"/>
      <c r="AA9" s="119"/>
      <c r="AB9" s="1"/>
      <c r="AC9" s="1"/>
      <c r="AD9" s="1"/>
      <c r="AE9" s="1"/>
      <c r="AF9" s="1"/>
      <c r="AG9" s="1"/>
      <c r="AH9" s="1"/>
    </row>
    <row r="10" spans="1:34" ht="13.5" thickBot="1">
      <c r="A10" s="115" t="s">
        <v>113</v>
      </c>
      <c r="B10" s="115" t="s">
        <v>114</v>
      </c>
      <c r="C10" s="116"/>
      <c r="D10" s="115" t="s">
        <v>115</v>
      </c>
      <c r="E10" s="115" t="s">
        <v>116</v>
      </c>
      <c r="F10" s="115" t="s">
        <v>117</v>
      </c>
      <c r="G10" s="115" t="s">
        <v>118</v>
      </c>
      <c r="H10" s="115" t="s">
        <v>119</v>
      </c>
      <c r="I10" s="115" t="s">
        <v>88</v>
      </c>
      <c r="J10" s="115"/>
      <c r="K10" s="115" t="s">
        <v>107</v>
      </c>
      <c r="L10" s="115" t="s">
        <v>85</v>
      </c>
      <c r="M10" s="117" t="s">
        <v>107</v>
      </c>
      <c r="N10" s="115" t="s">
        <v>85</v>
      </c>
      <c r="O10" s="115" t="s">
        <v>120</v>
      </c>
      <c r="P10" s="110"/>
      <c r="Q10" s="86" t="s">
        <v>121</v>
      </c>
      <c r="R10" s="86" t="s">
        <v>122</v>
      </c>
      <c r="S10" s="87" t="s">
        <v>123</v>
      </c>
      <c r="T10" s="89" t="s">
        <v>124</v>
      </c>
      <c r="U10" s="89" t="s">
        <v>125</v>
      </c>
      <c r="V10" s="89" t="s">
        <v>126</v>
      </c>
      <c r="W10" s="90"/>
      <c r="X10" s="1"/>
      <c r="Y10" s="1"/>
      <c r="Z10" s="119"/>
      <c r="AA10" s="119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0" t="s">
        <v>127</v>
      </c>
    </row>
    <row r="13" spans="1:34">
      <c r="B13" s="99" t="s">
        <v>90</v>
      </c>
    </row>
    <row r="14" spans="1:34">
      <c r="A14" s="97">
        <v>1</v>
      </c>
      <c r="B14" s="98" t="s">
        <v>128</v>
      </c>
      <c r="C14" s="99" t="s">
        <v>129</v>
      </c>
      <c r="D14" s="120" t="s">
        <v>130</v>
      </c>
      <c r="E14" s="101">
        <v>179.25</v>
      </c>
      <c r="F14" s="100" t="s">
        <v>131</v>
      </c>
      <c r="H14" s="102">
        <f>ROUND(E14*G14, 2)</f>
        <v>0</v>
      </c>
      <c r="J14" s="102">
        <f>ROUND(E14*G14, 2)</f>
        <v>0</v>
      </c>
      <c r="K14" s="103">
        <v>6.7299999999999999E-3</v>
      </c>
      <c r="L14" s="103">
        <f>E14*K14</f>
        <v>1.2063524999999999</v>
      </c>
      <c r="O14" s="100">
        <v>20</v>
      </c>
      <c r="P14" s="100" t="s">
        <v>132</v>
      </c>
      <c r="V14" s="104" t="s">
        <v>61</v>
      </c>
    </row>
    <row r="15" spans="1:34">
      <c r="D15" s="131" t="s">
        <v>133</v>
      </c>
      <c r="E15" s="132">
        <f>J15</f>
        <v>0</v>
      </c>
      <c r="H15" s="132">
        <f>SUM(H12:H14)</f>
        <v>0</v>
      </c>
      <c r="I15" s="132">
        <f>SUM(I12:I14)</f>
        <v>0</v>
      </c>
      <c r="J15" s="132">
        <f>SUM(J12:J14)</f>
        <v>0</v>
      </c>
      <c r="L15" s="133">
        <f>SUM(L12:L14)</f>
        <v>1.2063524999999999</v>
      </c>
      <c r="N15" s="134">
        <f>SUM(N12:N14)</f>
        <v>0</v>
      </c>
    </row>
    <row r="17" spans="1:22">
      <c r="B17" s="99" t="s">
        <v>91</v>
      </c>
    </row>
    <row r="18" spans="1:22">
      <c r="A18" s="97">
        <v>2</v>
      </c>
      <c r="B18" s="98" t="s">
        <v>134</v>
      </c>
      <c r="C18" s="99" t="s">
        <v>135</v>
      </c>
      <c r="D18" s="120" t="s">
        <v>136</v>
      </c>
      <c r="E18" s="101">
        <v>179.25</v>
      </c>
      <c r="F18" s="100" t="s">
        <v>131</v>
      </c>
      <c r="H18" s="102">
        <f t="shared" ref="H18:H24" si="0">ROUND(E18*G18, 2)</f>
        <v>0</v>
      </c>
      <c r="J18" s="102">
        <f t="shared" ref="J18:J24" si="1">ROUND(E18*G18, 2)</f>
        <v>0</v>
      </c>
      <c r="K18" s="103">
        <v>5.8799999999999998E-3</v>
      </c>
      <c r="L18" s="103">
        <f>E18*K18</f>
        <v>1.05399</v>
      </c>
      <c r="O18" s="100">
        <v>20</v>
      </c>
      <c r="P18" s="100" t="s">
        <v>132</v>
      </c>
      <c r="V18" s="104" t="s">
        <v>61</v>
      </c>
    </row>
    <row r="19" spans="1:22">
      <c r="A19" s="97">
        <v>3</v>
      </c>
      <c r="B19" s="98" t="s">
        <v>137</v>
      </c>
      <c r="C19" s="99" t="s">
        <v>138</v>
      </c>
      <c r="D19" s="120" t="s">
        <v>139</v>
      </c>
      <c r="E19" s="101">
        <v>0.47499999999999998</v>
      </c>
      <c r="F19" s="100" t="s">
        <v>140</v>
      </c>
      <c r="H19" s="102">
        <f t="shared" si="0"/>
        <v>0</v>
      </c>
      <c r="J19" s="102">
        <f t="shared" si="1"/>
        <v>0</v>
      </c>
      <c r="O19" s="100">
        <v>20</v>
      </c>
      <c r="P19" s="100" t="s">
        <v>132</v>
      </c>
      <c r="V19" s="104" t="s">
        <v>61</v>
      </c>
    </row>
    <row r="20" spans="1:22">
      <c r="A20" s="97">
        <v>4</v>
      </c>
      <c r="B20" s="98" t="s">
        <v>137</v>
      </c>
      <c r="C20" s="99" t="s">
        <v>141</v>
      </c>
      <c r="D20" s="120" t="s">
        <v>142</v>
      </c>
      <c r="E20" s="101">
        <v>0.47499999999999998</v>
      </c>
      <c r="F20" s="100" t="s">
        <v>140</v>
      </c>
      <c r="H20" s="102">
        <f t="shared" si="0"/>
        <v>0</v>
      </c>
      <c r="J20" s="102">
        <f t="shared" si="1"/>
        <v>0</v>
      </c>
      <c r="O20" s="100">
        <v>20</v>
      </c>
      <c r="P20" s="100" t="s">
        <v>132</v>
      </c>
      <c r="V20" s="104" t="s">
        <v>61</v>
      </c>
    </row>
    <row r="21" spans="1:22" ht="25.5">
      <c r="A21" s="97">
        <v>5</v>
      </c>
      <c r="B21" s="98" t="s">
        <v>137</v>
      </c>
      <c r="C21" s="99" t="s">
        <v>143</v>
      </c>
      <c r="D21" s="120" t="s">
        <v>144</v>
      </c>
      <c r="E21" s="101">
        <v>4.75</v>
      </c>
      <c r="F21" s="100" t="s">
        <v>140</v>
      </c>
      <c r="H21" s="102">
        <f t="shared" si="0"/>
        <v>0</v>
      </c>
      <c r="J21" s="102">
        <f t="shared" si="1"/>
        <v>0</v>
      </c>
      <c r="O21" s="100">
        <v>20</v>
      </c>
      <c r="P21" s="100" t="s">
        <v>132</v>
      </c>
      <c r="V21" s="104" t="s">
        <v>61</v>
      </c>
    </row>
    <row r="22" spans="1:22" ht="25.5">
      <c r="A22" s="97">
        <v>6</v>
      </c>
      <c r="B22" s="98" t="s">
        <v>137</v>
      </c>
      <c r="C22" s="99" t="s">
        <v>145</v>
      </c>
      <c r="D22" s="120" t="s">
        <v>146</v>
      </c>
      <c r="E22" s="101">
        <v>0.47499999999999998</v>
      </c>
      <c r="F22" s="100" t="s">
        <v>140</v>
      </c>
      <c r="H22" s="102">
        <f t="shared" si="0"/>
        <v>0</v>
      </c>
      <c r="J22" s="102">
        <f t="shared" si="1"/>
        <v>0</v>
      </c>
      <c r="O22" s="100">
        <v>20</v>
      </c>
      <c r="P22" s="100" t="s">
        <v>132</v>
      </c>
      <c r="V22" s="104" t="s">
        <v>61</v>
      </c>
    </row>
    <row r="23" spans="1:22" ht="25.5">
      <c r="A23" s="97">
        <v>7</v>
      </c>
      <c r="B23" s="98" t="s">
        <v>137</v>
      </c>
      <c r="C23" s="99" t="s">
        <v>147</v>
      </c>
      <c r="D23" s="120" t="s">
        <v>148</v>
      </c>
      <c r="E23" s="101">
        <v>4.75</v>
      </c>
      <c r="F23" s="100" t="s">
        <v>140</v>
      </c>
      <c r="H23" s="102">
        <f t="shared" si="0"/>
        <v>0</v>
      </c>
      <c r="J23" s="102">
        <f t="shared" si="1"/>
        <v>0</v>
      </c>
      <c r="O23" s="100">
        <v>20</v>
      </c>
      <c r="P23" s="100" t="s">
        <v>132</v>
      </c>
      <c r="V23" s="104" t="s">
        <v>61</v>
      </c>
    </row>
    <row r="24" spans="1:22" ht="25.5">
      <c r="A24" s="97">
        <v>8</v>
      </c>
      <c r="B24" s="98" t="s">
        <v>137</v>
      </c>
      <c r="C24" s="99" t="s">
        <v>149</v>
      </c>
      <c r="D24" s="120" t="s">
        <v>150</v>
      </c>
      <c r="E24" s="101">
        <v>0.47499999999999998</v>
      </c>
      <c r="F24" s="100" t="s">
        <v>140</v>
      </c>
      <c r="H24" s="102">
        <f t="shared" si="0"/>
        <v>0</v>
      </c>
      <c r="J24" s="102">
        <f t="shared" si="1"/>
        <v>0</v>
      </c>
      <c r="O24" s="100">
        <v>20</v>
      </c>
      <c r="P24" s="100" t="s">
        <v>132</v>
      </c>
      <c r="V24" s="104" t="s">
        <v>61</v>
      </c>
    </row>
    <row r="25" spans="1:22">
      <c r="D25" s="131" t="s">
        <v>151</v>
      </c>
      <c r="E25" s="132">
        <f>J25</f>
        <v>0</v>
      </c>
      <c r="H25" s="132">
        <f>SUM(H17:H24)</f>
        <v>0</v>
      </c>
      <c r="I25" s="132">
        <f>SUM(I17:I24)</f>
        <v>0</v>
      </c>
      <c r="J25" s="132">
        <f>SUM(J17:J24)</f>
        <v>0</v>
      </c>
      <c r="L25" s="133">
        <f>SUM(L17:L24)</f>
        <v>1.05399</v>
      </c>
      <c r="N25" s="134">
        <f>SUM(N17:N24)</f>
        <v>0</v>
      </c>
    </row>
    <row r="27" spans="1:22">
      <c r="D27" s="131" t="s">
        <v>92</v>
      </c>
      <c r="E27" s="134">
        <f>J27</f>
        <v>0</v>
      </c>
      <c r="H27" s="132">
        <f>+H15+H25</f>
        <v>0</v>
      </c>
      <c r="I27" s="132">
        <f>+I15+I25</f>
        <v>0</v>
      </c>
      <c r="J27" s="132">
        <f>+J15+J25</f>
        <v>0</v>
      </c>
      <c r="L27" s="133">
        <f>+L15+L25</f>
        <v>2.2603425000000001</v>
      </c>
      <c r="N27" s="134">
        <f>+N15+N25</f>
        <v>0</v>
      </c>
    </row>
    <row r="29" spans="1:22">
      <c r="B29" s="130" t="s">
        <v>152</v>
      </c>
    </row>
    <row r="30" spans="1:22">
      <c r="B30" s="99" t="s">
        <v>93</v>
      </c>
    </row>
    <row r="31" spans="1:22">
      <c r="A31" s="97">
        <v>9</v>
      </c>
      <c r="B31" s="98" t="s">
        <v>153</v>
      </c>
      <c r="C31" s="99" t="s">
        <v>154</v>
      </c>
      <c r="D31" s="120" t="s">
        <v>155</v>
      </c>
      <c r="E31" s="101">
        <v>176.10499999999999</v>
      </c>
      <c r="F31" s="100" t="s">
        <v>131</v>
      </c>
      <c r="H31" s="102">
        <f>ROUND(E31*G31, 2)</f>
        <v>0</v>
      </c>
      <c r="J31" s="102">
        <f t="shared" ref="J31:J42" si="2">ROUND(E31*G31, 2)</f>
        <v>0</v>
      </c>
      <c r="M31" s="101">
        <v>2E-3</v>
      </c>
      <c r="N31" s="101">
        <f>E31*M31</f>
        <v>0.35220999999999997</v>
      </c>
      <c r="O31" s="100">
        <v>20</v>
      </c>
      <c r="P31" s="100" t="s">
        <v>132</v>
      </c>
      <c r="V31" s="104" t="s">
        <v>156</v>
      </c>
    </row>
    <row r="32" spans="1:22" ht="25.5">
      <c r="A32" s="97">
        <v>10</v>
      </c>
      <c r="B32" s="98" t="s">
        <v>153</v>
      </c>
      <c r="C32" s="99" t="s">
        <v>157</v>
      </c>
      <c r="D32" s="120" t="s">
        <v>158</v>
      </c>
      <c r="E32" s="101">
        <v>237.63</v>
      </c>
      <c r="F32" s="100" t="s">
        <v>131</v>
      </c>
      <c r="H32" s="102">
        <f>ROUND(E32*G32, 2)</f>
        <v>0</v>
      </c>
      <c r="J32" s="102">
        <f t="shared" si="2"/>
        <v>0</v>
      </c>
      <c r="O32" s="100">
        <v>20</v>
      </c>
      <c r="P32" s="100" t="s">
        <v>132</v>
      </c>
      <c r="V32" s="104" t="s">
        <v>156</v>
      </c>
    </row>
    <row r="33" spans="1:22">
      <c r="A33" s="97">
        <v>11</v>
      </c>
      <c r="B33" s="98" t="s">
        <v>159</v>
      </c>
      <c r="C33" s="99" t="s">
        <v>160</v>
      </c>
      <c r="D33" s="120" t="s">
        <v>161</v>
      </c>
      <c r="E33" s="101">
        <v>0.17</v>
      </c>
      <c r="F33" s="100" t="s">
        <v>140</v>
      </c>
      <c r="I33" s="102">
        <f>ROUND(E33*G33, 2)</f>
        <v>0</v>
      </c>
      <c r="J33" s="102">
        <f t="shared" si="2"/>
        <v>0</v>
      </c>
      <c r="K33" s="103">
        <v>1</v>
      </c>
      <c r="L33" s="103">
        <f t="shared" ref="L33:L38" si="3">E33*K33</f>
        <v>0.17</v>
      </c>
      <c r="O33" s="100">
        <v>20</v>
      </c>
      <c r="P33" s="100" t="s">
        <v>132</v>
      </c>
      <c r="V33" s="104" t="s">
        <v>49</v>
      </c>
    </row>
    <row r="34" spans="1:22" ht="25.5">
      <c r="A34" s="97">
        <v>12</v>
      </c>
      <c r="B34" s="98" t="s">
        <v>153</v>
      </c>
      <c r="C34" s="99" t="s">
        <v>162</v>
      </c>
      <c r="D34" s="120" t="s">
        <v>163</v>
      </c>
      <c r="E34" s="101">
        <v>237.63</v>
      </c>
      <c r="F34" s="100" t="s">
        <v>131</v>
      </c>
      <c r="H34" s="102">
        <f>ROUND(E34*G34, 2)</f>
        <v>0</v>
      </c>
      <c r="J34" s="102">
        <f t="shared" si="2"/>
        <v>0</v>
      </c>
      <c r="K34" s="103">
        <v>3.2000000000000003E-4</v>
      </c>
      <c r="L34" s="103">
        <f t="shared" si="3"/>
        <v>7.6041600000000001E-2</v>
      </c>
      <c r="O34" s="100">
        <v>20</v>
      </c>
      <c r="P34" s="100" t="s">
        <v>132</v>
      </c>
      <c r="V34" s="104" t="s">
        <v>156</v>
      </c>
    </row>
    <row r="35" spans="1:22">
      <c r="A35" s="97">
        <v>13</v>
      </c>
      <c r="B35" s="98" t="s">
        <v>153</v>
      </c>
      <c r="C35" s="99" t="s">
        <v>164</v>
      </c>
      <c r="D35" s="120" t="s">
        <v>165</v>
      </c>
      <c r="E35" s="101">
        <v>237.63</v>
      </c>
      <c r="F35" s="100" t="s">
        <v>131</v>
      </c>
      <c r="H35" s="102">
        <f>ROUND(E35*G35, 2)</f>
        <v>0</v>
      </c>
      <c r="J35" s="102">
        <f t="shared" si="2"/>
        <v>0</v>
      </c>
      <c r="K35" s="103">
        <v>8.9999999999999998E-4</v>
      </c>
      <c r="L35" s="103">
        <f t="shared" si="3"/>
        <v>0.213867</v>
      </c>
      <c r="O35" s="100">
        <v>20</v>
      </c>
      <c r="P35" s="100" t="s">
        <v>132</v>
      </c>
      <c r="V35" s="104" t="s">
        <v>156</v>
      </c>
    </row>
    <row r="36" spans="1:22">
      <c r="A36" s="97">
        <v>14</v>
      </c>
      <c r="B36" s="98" t="s">
        <v>159</v>
      </c>
      <c r="C36" s="99" t="s">
        <v>166</v>
      </c>
      <c r="D36" s="120" t="s">
        <v>167</v>
      </c>
      <c r="E36" s="101">
        <v>273.3</v>
      </c>
      <c r="F36" s="100" t="s">
        <v>131</v>
      </c>
      <c r="I36" s="102">
        <f>ROUND(E36*G36, 2)</f>
        <v>0</v>
      </c>
      <c r="J36" s="102">
        <f t="shared" si="2"/>
        <v>0</v>
      </c>
      <c r="K36" s="103">
        <v>4.8500000000000001E-3</v>
      </c>
      <c r="L36" s="103">
        <f t="shared" si="3"/>
        <v>1.3255050000000002</v>
      </c>
      <c r="O36" s="100">
        <v>20</v>
      </c>
      <c r="P36" s="100" t="s">
        <v>132</v>
      </c>
      <c r="V36" s="104" t="s">
        <v>49</v>
      </c>
    </row>
    <row r="37" spans="1:22" ht="25.5">
      <c r="A37" s="97">
        <v>15</v>
      </c>
      <c r="B37" s="98" t="s">
        <v>159</v>
      </c>
      <c r="C37" s="99" t="s">
        <v>168</v>
      </c>
      <c r="D37" s="120" t="s">
        <v>169</v>
      </c>
      <c r="E37" s="101">
        <v>273.3</v>
      </c>
      <c r="F37" s="100" t="s">
        <v>131</v>
      </c>
      <c r="I37" s="102">
        <f>ROUND(E37*G37, 2)</f>
        <v>0</v>
      </c>
      <c r="J37" s="102">
        <f t="shared" si="2"/>
        <v>0</v>
      </c>
      <c r="K37" s="103">
        <v>4.8500000000000001E-3</v>
      </c>
      <c r="L37" s="103">
        <f t="shared" si="3"/>
        <v>1.3255050000000002</v>
      </c>
      <c r="O37" s="100">
        <v>20</v>
      </c>
      <c r="P37" s="100" t="s">
        <v>132</v>
      </c>
      <c r="V37" s="104" t="s">
        <v>49</v>
      </c>
    </row>
    <row r="38" spans="1:22">
      <c r="A38" s="97">
        <v>16</v>
      </c>
      <c r="B38" s="98" t="s">
        <v>153</v>
      </c>
      <c r="C38" s="99" t="s">
        <v>170</v>
      </c>
      <c r="D38" s="120" t="s">
        <v>171</v>
      </c>
      <c r="E38" s="101">
        <v>8</v>
      </c>
      <c r="F38" s="100" t="s">
        <v>172</v>
      </c>
      <c r="H38" s="102">
        <f>ROUND(E38*G38, 2)</f>
        <v>0</v>
      </c>
      <c r="J38" s="102">
        <f t="shared" si="2"/>
        <v>0</v>
      </c>
      <c r="K38" s="103">
        <v>1.0000000000000001E-5</v>
      </c>
      <c r="L38" s="103">
        <f t="shared" si="3"/>
        <v>8.0000000000000007E-5</v>
      </c>
      <c r="O38" s="100">
        <v>20</v>
      </c>
      <c r="P38" s="100" t="s">
        <v>132</v>
      </c>
      <c r="V38" s="104" t="s">
        <v>156</v>
      </c>
    </row>
    <row r="39" spans="1:22">
      <c r="A39" s="97">
        <v>17</v>
      </c>
      <c r="B39" s="98" t="s">
        <v>159</v>
      </c>
      <c r="C39" s="99" t="s">
        <v>173</v>
      </c>
      <c r="D39" s="120" t="s">
        <v>174</v>
      </c>
      <c r="E39" s="101">
        <v>8</v>
      </c>
      <c r="F39" s="100" t="s">
        <v>172</v>
      </c>
      <c r="I39" s="102">
        <f>ROUND(E39*G39, 2)</f>
        <v>0</v>
      </c>
      <c r="J39" s="102">
        <f t="shared" si="2"/>
        <v>0</v>
      </c>
      <c r="O39" s="100">
        <v>20</v>
      </c>
      <c r="P39" s="100" t="s">
        <v>132</v>
      </c>
      <c r="V39" s="104" t="s">
        <v>49</v>
      </c>
    </row>
    <row r="40" spans="1:22" ht="25.5">
      <c r="A40" s="97">
        <v>18</v>
      </c>
      <c r="B40" s="98" t="s">
        <v>153</v>
      </c>
      <c r="C40" s="99" t="s">
        <v>175</v>
      </c>
      <c r="D40" s="120" t="s">
        <v>176</v>
      </c>
      <c r="E40" s="101">
        <v>10</v>
      </c>
      <c r="F40" s="100" t="s">
        <v>172</v>
      </c>
      <c r="H40" s="102">
        <f>ROUND(E40*G40, 2)</f>
        <v>0</v>
      </c>
      <c r="J40" s="102">
        <f t="shared" si="2"/>
        <v>0</v>
      </c>
      <c r="K40" s="103">
        <v>1.9000000000000001E-4</v>
      </c>
      <c r="L40" s="103">
        <f>E40*K40</f>
        <v>1.9000000000000002E-3</v>
      </c>
      <c r="O40" s="100">
        <v>20</v>
      </c>
      <c r="P40" s="100" t="s">
        <v>132</v>
      </c>
      <c r="V40" s="104" t="s">
        <v>156</v>
      </c>
    </row>
    <row r="41" spans="1:22" ht="25.5">
      <c r="A41" s="97">
        <v>19</v>
      </c>
      <c r="B41" s="98" t="s">
        <v>153</v>
      </c>
      <c r="C41" s="99" t="s">
        <v>177</v>
      </c>
      <c r="D41" s="120" t="s">
        <v>178</v>
      </c>
      <c r="F41" s="100" t="s">
        <v>120</v>
      </c>
      <c r="H41" s="102">
        <f>ROUND(E41*G41, 2)</f>
        <v>0</v>
      </c>
      <c r="J41" s="102">
        <f t="shared" si="2"/>
        <v>0</v>
      </c>
      <c r="O41" s="100">
        <v>20</v>
      </c>
      <c r="P41" s="100" t="s">
        <v>132</v>
      </c>
      <c r="V41" s="104" t="s">
        <v>156</v>
      </c>
    </row>
    <row r="42" spans="1:22" ht="25.5">
      <c r="A42" s="97">
        <v>20</v>
      </c>
      <c r="B42" s="98" t="s">
        <v>153</v>
      </c>
      <c r="C42" s="99" t="s">
        <v>179</v>
      </c>
      <c r="D42" s="120" t="s">
        <v>180</v>
      </c>
      <c r="F42" s="100" t="s">
        <v>120</v>
      </c>
      <c r="H42" s="102">
        <f>ROUND(E42*G42, 2)</f>
        <v>0</v>
      </c>
      <c r="J42" s="102">
        <f t="shared" si="2"/>
        <v>0</v>
      </c>
      <c r="O42" s="100">
        <v>20</v>
      </c>
      <c r="P42" s="100" t="s">
        <v>132</v>
      </c>
      <c r="V42" s="104" t="s">
        <v>156</v>
      </c>
    </row>
    <row r="43" spans="1:22">
      <c r="D43" s="131" t="s">
        <v>181</v>
      </c>
      <c r="E43" s="132">
        <f>J43</f>
        <v>0</v>
      </c>
      <c r="H43" s="132">
        <f>SUM(H29:H42)</f>
        <v>0</v>
      </c>
      <c r="I43" s="132">
        <f>SUM(I29:I42)</f>
        <v>0</v>
      </c>
      <c r="J43" s="132">
        <f>SUM(J29:J42)</f>
        <v>0</v>
      </c>
      <c r="L43" s="133">
        <f>SUM(L29:L42)</f>
        <v>3.1128986000000003</v>
      </c>
      <c r="N43" s="134">
        <f>SUM(N29:N42)</f>
        <v>0.35220999999999997</v>
      </c>
    </row>
    <row r="45" spans="1:22">
      <c r="B45" s="99" t="s">
        <v>94</v>
      </c>
    </row>
    <row r="46" spans="1:22" ht="25.5">
      <c r="A46" s="97">
        <v>21</v>
      </c>
      <c r="B46" s="98" t="s">
        <v>182</v>
      </c>
      <c r="C46" s="99" t="s">
        <v>183</v>
      </c>
      <c r="D46" s="120" t="s">
        <v>184</v>
      </c>
      <c r="E46" s="101">
        <v>2</v>
      </c>
      <c r="F46" s="100" t="s">
        <v>172</v>
      </c>
      <c r="H46" s="102">
        <f>ROUND(E46*G46, 2)</f>
        <v>0</v>
      </c>
      <c r="J46" s="102">
        <f>ROUND(E46*G46, 2)</f>
        <v>0</v>
      </c>
      <c r="O46" s="100">
        <v>20</v>
      </c>
      <c r="P46" s="100" t="s">
        <v>132</v>
      </c>
      <c r="V46" s="104" t="s">
        <v>156</v>
      </c>
    </row>
    <row r="47" spans="1:22">
      <c r="A47" s="97">
        <v>22</v>
      </c>
      <c r="B47" s="98" t="s">
        <v>182</v>
      </c>
      <c r="C47" s="99" t="s">
        <v>185</v>
      </c>
      <c r="D47" s="120" t="s">
        <v>186</v>
      </c>
      <c r="E47" s="101">
        <v>2</v>
      </c>
      <c r="F47" s="100" t="s">
        <v>172</v>
      </c>
      <c r="H47" s="102">
        <f>ROUND(E47*G47, 2)</f>
        <v>0</v>
      </c>
      <c r="J47" s="102">
        <f>ROUND(E47*G47, 2)</f>
        <v>0</v>
      </c>
      <c r="M47" s="101">
        <v>2.1000000000000001E-2</v>
      </c>
      <c r="N47" s="101">
        <f>E47*M47</f>
        <v>4.2000000000000003E-2</v>
      </c>
      <c r="O47" s="100">
        <v>20</v>
      </c>
      <c r="P47" s="100" t="s">
        <v>132</v>
      </c>
      <c r="V47" s="104" t="s">
        <v>156</v>
      </c>
    </row>
    <row r="48" spans="1:22">
      <c r="D48" s="131" t="s">
        <v>187</v>
      </c>
      <c r="E48" s="132">
        <f>J48</f>
        <v>0</v>
      </c>
      <c r="H48" s="132">
        <f>SUM(H45:H47)</f>
        <v>0</v>
      </c>
      <c r="I48" s="132">
        <f>SUM(I45:I47)</f>
        <v>0</v>
      </c>
      <c r="J48" s="132">
        <f>SUM(J45:J47)</f>
        <v>0</v>
      </c>
      <c r="L48" s="133">
        <f>SUM(L45:L47)</f>
        <v>0</v>
      </c>
      <c r="N48" s="134">
        <f>SUM(N45:N47)</f>
        <v>4.2000000000000003E-2</v>
      </c>
    </row>
    <row r="50" spans="1:22">
      <c r="B50" s="99" t="s">
        <v>95</v>
      </c>
    </row>
    <row r="51" spans="1:22">
      <c r="A51" s="97">
        <v>23</v>
      </c>
      <c r="B51" s="98" t="s">
        <v>188</v>
      </c>
      <c r="C51" s="99" t="s">
        <v>189</v>
      </c>
      <c r="D51" s="120" t="s">
        <v>190</v>
      </c>
      <c r="E51" s="101">
        <v>23.9</v>
      </c>
      <c r="F51" s="100" t="s">
        <v>191</v>
      </c>
      <c r="H51" s="102">
        <f>ROUND(E51*G51, 2)</f>
        <v>0</v>
      </c>
      <c r="J51" s="102">
        <f>ROUND(E51*G51, 2)</f>
        <v>0</v>
      </c>
      <c r="K51" s="103">
        <v>1.9599999999999999E-3</v>
      </c>
      <c r="L51" s="103">
        <f>E51*K51</f>
        <v>4.6843999999999997E-2</v>
      </c>
      <c r="O51" s="100">
        <v>20</v>
      </c>
      <c r="P51" s="100" t="s">
        <v>132</v>
      </c>
      <c r="V51" s="104" t="s">
        <v>156</v>
      </c>
    </row>
    <row r="52" spans="1:22">
      <c r="A52" s="97">
        <v>24</v>
      </c>
      <c r="B52" s="98" t="s">
        <v>188</v>
      </c>
      <c r="C52" s="99" t="s">
        <v>192</v>
      </c>
      <c r="D52" s="120" t="s">
        <v>193</v>
      </c>
      <c r="E52" s="101">
        <v>40.299999999999997</v>
      </c>
      <c r="F52" s="100" t="s">
        <v>191</v>
      </c>
      <c r="H52" s="102">
        <f>ROUND(E52*G52, 2)</f>
        <v>0</v>
      </c>
      <c r="J52" s="102">
        <f>ROUND(E52*G52, 2)</f>
        <v>0</v>
      </c>
      <c r="M52" s="101">
        <v>2E-3</v>
      </c>
      <c r="N52" s="101">
        <f>E52*M52</f>
        <v>8.0599999999999991E-2</v>
      </c>
      <c r="O52" s="100">
        <v>20</v>
      </c>
      <c r="P52" s="100" t="s">
        <v>132</v>
      </c>
      <c r="V52" s="104" t="s">
        <v>156</v>
      </c>
    </row>
    <row r="53" spans="1:22">
      <c r="A53" s="97">
        <v>25</v>
      </c>
      <c r="B53" s="98" t="s">
        <v>188</v>
      </c>
      <c r="C53" s="99" t="s">
        <v>194</v>
      </c>
      <c r="D53" s="120" t="s">
        <v>195</v>
      </c>
      <c r="E53" s="101">
        <v>40.299999999999997</v>
      </c>
      <c r="F53" s="100" t="s">
        <v>191</v>
      </c>
      <c r="H53" s="102">
        <f>ROUND(E53*G53, 2)</f>
        <v>0</v>
      </c>
      <c r="J53" s="102">
        <f>ROUND(E53*G53, 2)</f>
        <v>0</v>
      </c>
      <c r="K53" s="103">
        <v>4.9500000000000004E-3</v>
      </c>
      <c r="L53" s="103">
        <f>E53*K53</f>
        <v>0.199485</v>
      </c>
      <c r="O53" s="100">
        <v>20</v>
      </c>
      <c r="P53" s="100" t="s">
        <v>132</v>
      </c>
      <c r="V53" s="104" t="s">
        <v>156</v>
      </c>
    </row>
    <row r="54" spans="1:22" ht="25.5">
      <c r="A54" s="97">
        <v>26</v>
      </c>
      <c r="B54" s="98" t="s">
        <v>188</v>
      </c>
      <c r="C54" s="99" t="s">
        <v>196</v>
      </c>
      <c r="D54" s="120" t="s">
        <v>197</v>
      </c>
      <c r="F54" s="100" t="s">
        <v>120</v>
      </c>
      <c r="H54" s="102">
        <f>ROUND(E54*G54, 2)</f>
        <v>0</v>
      </c>
      <c r="J54" s="102">
        <f>ROUND(E54*G54, 2)</f>
        <v>0</v>
      </c>
      <c r="O54" s="100">
        <v>20</v>
      </c>
      <c r="P54" s="100" t="s">
        <v>132</v>
      </c>
      <c r="V54" s="104" t="s">
        <v>156</v>
      </c>
    </row>
    <row r="55" spans="1:22" ht="25.5">
      <c r="A55" s="97">
        <v>27</v>
      </c>
      <c r="B55" s="98" t="s">
        <v>188</v>
      </c>
      <c r="C55" s="99" t="s">
        <v>198</v>
      </c>
      <c r="D55" s="120" t="s">
        <v>199</v>
      </c>
      <c r="F55" s="100" t="s">
        <v>120</v>
      </c>
      <c r="H55" s="102">
        <f>ROUND(E55*G55, 2)</f>
        <v>0</v>
      </c>
      <c r="J55" s="102">
        <f>ROUND(E55*G55, 2)</f>
        <v>0</v>
      </c>
      <c r="O55" s="100">
        <v>20</v>
      </c>
      <c r="P55" s="100" t="s">
        <v>132</v>
      </c>
      <c r="V55" s="104" t="s">
        <v>156</v>
      </c>
    </row>
    <row r="56" spans="1:22">
      <c r="D56" s="131" t="s">
        <v>200</v>
      </c>
      <c r="E56" s="132">
        <f>J56</f>
        <v>0</v>
      </c>
      <c r="H56" s="132">
        <f>SUM(H50:H55)</f>
        <v>0</v>
      </c>
      <c r="I56" s="132">
        <f>SUM(I50:I55)</f>
        <v>0</v>
      </c>
      <c r="J56" s="132">
        <f>SUM(J50:J55)</f>
        <v>0</v>
      </c>
      <c r="L56" s="133">
        <f>SUM(L50:L55)</f>
        <v>0.24632899999999999</v>
      </c>
      <c r="N56" s="134">
        <f>SUM(N50:N55)</f>
        <v>8.0599999999999991E-2</v>
      </c>
    </row>
    <row r="58" spans="1:22">
      <c r="B58" s="99" t="s">
        <v>96</v>
      </c>
    </row>
    <row r="59" spans="1:22" ht="25.5">
      <c r="A59" s="97">
        <v>28</v>
      </c>
      <c r="B59" s="98" t="s">
        <v>201</v>
      </c>
      <c r="C59" s="99" t="s">
        <v>202</v>
      </c>
      <c r="D59" s="120" t="s">
        <v>203</v>
      </c>
      <c r="E59" s="101">
        <v>75</v>
      </c>
      <c r="F59" s="100" t="s">
        <v>131</v>
      </c>
      <c r="H59" s="102">
        <f>ROUND(E59*G59, 2)</f>
        <v>0</v>
      </c>
      <c r="J59" s="102">
        <f>ROUND(E59*G59, 2)</f>
        <v>0</v>
      </c>
      <c r="O59" s="100">
        <v>20</v>
      </c>
      <c r="P59" s="100" t="s">
        <v>132</v>
      </c>
      <c r="V59" s="104" t="s">
        <v>156</v>
      </c>
    </row>
    <row r="60" spans="1:22" ht="25.5">
      <c r="A60" s="97">
        <v>29</v>
      </c>
      <c r="B60" s="98" t="s">
        <v>201</v>
      </c>
      <c r="C60" s="99" t="s">
        <v>204</v>
      </c>
      <c r="D60" s="120" t="s">
        <v>205</v>
      </c>
      <c r="E60" s="101">
        <v>179.25</v>
      </c>
      <c r="F60" s="100" t="s">
        <v>131</v>
      </c>
      <c r="H60" s="102">
        <f>ROUND(E60*G60, 2)</f>
        <v>0</v>
      </c>
      <c r="J60" s="102">
        <f>ROUND(E60*G60, 2)</f>
        <v>0</v>
      </c>
      <c r="K60" s="103">
        <v>2.9999999999999997E-4</v>
      </c>
      <c r="L60" s="103">
        <f>E60*K60</f>
        <v>5.3774999999999996E-2</v>
      </c>
      <c r="O60" s="100">
        <v>20</v>
      </c>
      <c r="P60" s="100" t="s">
        <v>132</v>
      </c>
      <c r="V60" s="104" t="s">
        <v>156</v>
      </c>
    </row>
    <row r="61" spans="1:22">
      <c r="D61" s="131" t="s">
        <v>206</v>
      </c>
      <c r="E61" s="132">
        <f>J61</f>
        <v>0</v>
      </c>
      <c r="H61" s="132">
        <f>SUM(H58:H60)</f>
        <v>0</v>
      </c>
      <c r="I61" s="132">
        <f>SUM(I58:I60)</f>
        <v>0</v>
      </c>
      <c r="J61" s="132">
        <f>SUM(J58:J60)</f>
        <v>0</v>
      </c>
      <c r="L61" s="133">
        <f>SUM(L58:L60)</f>
        <v>5.3774999999999996E-2</v>
      </c>
      <c r="N61" s="134">
        <f>SUM(N58:N60)</f>
        <v>0</v>
      </c>
    </row>
    <row r="63" spans="1:22">
      <c r="D63" s="131" t="s">
        <v>97</v>
      </c>
      <c r="E63" s="134">
        <f>J63</f>
        <v>0</v>
      </c>
      <c r="H63" s="132">
        <f>+H43+H48+H56+H61</f>
        <v>0</v>
      </c>
      <c r="I63" s="132">
        <f>+I43+I48+I56+I61</f>
        <v>0</v>
      </c>
      <c r="J63" s="132">
        <f>+J43+J48+J56+J61</f>
        <v>0</v>
      </c>
      <c r="L63" s="133">
        <f>+L43+L48+L56+L61</f>
        <v>3.4130026</v>
      </c>
      <c r="N63" s="134">
        <f>+N43+N48+N56+N61</f>
        <v>0.47480999999999995</v>
      </c>
    </row>
    <row r="65" spans="1:22">
      <c r="B65" s="130" t="s">
        <v>207</v>
      </c>
    </row>
    <row r="66" spans="1:22">
      <c r="B66" s="99" t="s">
        <v>98</v>
      </c>
    </row>
    <row r="67" spans="1:22" ht="25.5">
      <c r="A67" s="97">
        <v>30</v>
      </c>
      <c r="B67" s="98" t="s">
        <v>208</v>
      </c>
      <c r="C67" s="99" t="s">
        <v>209</v>
      </c>
      <c r="D67" s="120" t="s">
        <v>210</v>
      </c>
      <c r="E67" s="101">
        <v>70.3</v>
      </c>
      <c r="F67" s="100" t="s">
        <v>191</v>
      </c>
      <c r="H67" s="102">
        <f>ROUND(E67*G67, 2)</f>
        <v>0</v>
      </c>
      <c r="J67" s="102">
        <f>ROUND(E67*G67, 2)</f>
        <v>0</v>
      </c>
      <c r="O67" s="100">
        <v>20</v>
      </c>
      <c r="P67" s="100" t="s">
        <v>132</v>
      </c>
      <c r="V67" s="104" t="s">
        <v>211</v>
      </c>
    </row>
    <row r="68" spans="1:22">
      <c r="D68" s="131" t="s">
        <v>212</v>
      </c>
      <c r="E68" s="132">
        <f>J68</f>
        <v>0</v>
      </c>
      <c r="H68" s="132">
        <f>SUM(H65:H67)</f>
        <v>0</v>
      </c>
      <c r="I68" s="132">
        <f>SUM(I65:I67)</f>
        <v>0</v>
      </c>
      <c r="J68" s="132">
        <f>SUM(J65:J67)</f>
        <v>0</v>
      </c>
      <c r="L68" s="133">
        <f>SUM(L65:L67)</f>
        <v>0</v>
      </c>
      <c r="N68" s="134">
        <f>SUM(N65:N67)</f>
        <v>0</v>
      </c>
    </row>
    <row r="70" spans="1:22">
      <c r="D70" s="131" t="s">
        <v>99</v>
      </c>
      <c r="E70" s="132">
        <f>J70</f>
        <v>0</v>
      </c>
      <c r="H70" s="132">
        <f>+H68</f>
        <v>0</v>
      </c>
      <c r="I70" s="132">
        <f>+I68</f>
        <v>0</v>
      </c>
      <c r="J70" s="132">
        <f>+J68</f>
        <v>0</v>
      </c>
      <c r="L70" s="133">
        <f>+L68</f>
        <v>0</v>
      </c>
      <c r="N70" s="134">
        <f>+N68</f>
        <v>0</v>
      </c>
    </row>
    <row r="72" spans="1:22">
      <c r="D72" s="136" t="s">
        <v>100</v>
      </c>
      <c r="E72" s="132">
        <f>J72</f>
        <v>0</v>
      </c>
      <c r="H72" s="132">
        <f>+H27+H63+H70</f>
        <v>0</v>
      </c>
      <c r="I72" s="132">
        <f>+I27+I63+I70</f>
        <v>0</v>
      </c>
      <c r="J72" s="132">
        <f>+J27+J63+J70</f>
        <v>0</v>
      </c>
      <c r="L72" s="133">
        <f>+L27+L63+L70</f>
        <v>5.6733451000000006</v>
      </c>
      <c r="N72" s="134">
        <f>+N27+N63+N70</f>
        <v>0.47480999999999995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Zlata Macková</dc:creator>
  <cp:lastModifiedBy>Kristak</cp:lastModifiedBy>
  <cp:lastPrinted>2020-04-22T05:56:39Z</cp:lastPrinted>
  <dcterms:created xsi:type="dcterms:W3CDTF">1999-04-06T07:39:42Z</dcterms:created>
  <dcterms:modified xsi:type="dcterms:W3CDTF">2020-05-04T15:57:35Z</dcterms:modified>
</cp:coreProperties>
</file>