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8265" activeTab="2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H1" i="1" l="1"/>
  <c r="F8" i="1"/>
  <c r="I8" i="1"/>
  <c r="M8" i="1"/>
  <c r="F9" i="1"/>
  <c r="I9" i="1"/>
  <c r="M9" i="1"/>
  <c r="F11" i="1"/>
  <c r="D12" i="1"/>
  <c r="E12" i="1"/>
  <c r="F12" i="1"/>
  <c r="F13" i="1"/>
  <c r="F14" i="1"/>
  <c r="D15" i="1"/>
  <c r="E15" i="1"/>
  <c r="F15" i="1"/>
  <c r="I15" i="1"/>
  <c r="M15" i="1"/>
  <c r="M21" i="1"/>
  <c r="M23" i="1"/>
  <c r="L24" i="1"/>
  <c r="M24" i="1"/>
  <c r="L25" i="1"/>
  <c r="M25" i="1"/>
  <c r="M26" i="1"/>
  <c r="D8" i="3"/>
  <c r="H14" i="3"/>
  <c r="J14" i="3"/>
  <c r="L14" i="3"/>
  <c r="I15" i="3"/>
  <c r="J15" i="3"/>
  <c r="L15" i="3"/>
  <c r="I16" i="3"/>
  <c r="J16" i="3"/>
  <c r="E17" i="3"/>
  <c r="H17" i="3"/>
  <c r="I17" i="3"/>
  <c r="J17" i="3"/>
  <c r="L17" i="3"/>
  <c r="N17" i="3"/>
  <c r="W17" i="3"/>
  <c r="H20" i="3"/>
  <c r="J20" i="3"/>
  <c r="H21" i="3"/>
  <c r="J21" i="3"/>
  <c r="L21" i="3"/>
  <c r="H22" i="3"/>
  <c r="J22" i="3"/>
  <c r="L22" i="3"/>
  <c r="H23" i="3"/>
  <c r="J23" i="3"/>
  <c r="L23" i="3"/>
  <c r="H24" i="3"/>
  <c r="J24" i="3"/>
  <c r="L24" i="3"/>
  <c r="H25" i="3"/>
  <c r="J25" i="3"/>
  <c r="H26" i="3"/>
  <c r="J26" i="3"/>
  <c r="L26" i="3"/>
  <c r="I27" i="3"/>
  <c r="J27" i="3"/>
  <c r="L27" i="3"/>
  <c r="H28" i="3"/>
  <c r="J28" i="3"/>
  <c r="L28" i="3"/>
  <c r="H29" i="3"/>
  <c r="J29" i="3"/>
  <c r="L29" i="3"/>
  <c r="H30" i="3"/>
  <c r="J30" i="3"/>
  <c r="H31" i="3"/>
  <c r="J31" i="3"/>
  <c r="E32" i="3"/>
  <c r="H32" i="3"/>
  <c r="I32" i="3"/>
  <c r="J32" i="3"/>
  <c r="L32" i="3"/>
  <c r="N32" i="3"/>
  <c r="W32" i="3"/>
  <c r="E34" i="3"/>
  <c r="H34" i="3"/>
  <c r="I34" i="3"/>
  <c r="J34" i="3"/>
  <c r="L34" i="3"/>
  <c r="N34" i="3"/>
  <c r="W34" i="3"/>
  <c r="E36" i="3"/>
  <c r="H36" i="3"/>
  <c r="I36" i="3"/>
  <c r="J36" i="3"/>
  <c r="L36" i="3"/>
  <c r="N36" i="3"/>
  <c r="W36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7" i="2"/>
  <c r="C17" i="2"/>
  <c r="D17" i="2"/>
  <c r="E17" i="2"/>
  <c r="F17" i="2"/>
  <c r="G17" i="2"/>
</calcChain>
</file>

<file path=xl/sharedStrings.xml><?xml version="1.0" encoding="utf-8"?>
<sst xmlns="http://schemas.openxmlformats.org/spreadsheetml/2006/main" count="350" uniqueCount="200">
  <si>
    <t xml:space="preserve"> Zuzana Kintšerová, Rožňava</t>
  </si>
  <si>
    <t>V module</t>
  </si>
  <si>
    <t>Hlavička1</t>
  </si>
  <si>
    <t>Mena</t>
  </si>
  <si>
    <t>Hlavička2</t>
  </si>
  <si>
    <t>Obdobie</t>
  </si>
  <si>
    <t xml:space="preserve"> Stavba :VÝDAJŇA PITNEJ VODY NA KREDITNÝ ODBER v ROŽŇAVA</t>
  </si>
  <si>
    <t>Miesto:</t>
  </si>
  <si>
    <t>Rožňava</t>
  </si>
  <si>
    <t>Rozpočet:</t>
  </si>
  <si>
    <t>Rozpočet</t>
  </si>
  <si>
    <t>Krycí list rozpočtu v</t>
  </si>
  <si>
    <t>EUR</t>
  </si>
  <si>
    <t xml:space="preserve"> Objekt : Zdravotná inštalácia</t>
  </si>
  <si>
    <t>JKSO :</t>
  </si>
  <si>
    <t>Spracoval:</t>
  </si>
  <si>
    <t>Čerpanie</t>
  </si>
  <si>
    <t>Krycí list splátky v</t>
  </si>
  <si>
    <t>za obdobie</t>
  </si>
  <si>
    <t>Mesiac 2011</t>
  </si>
  <si>
    <t xml:space="preserve"> </t>
  </si>
  <si>
    <t>Dňa:</t>
  </si>
  <si>
    <t>20.02.2018</t>
  </si>
  <si>
    <t>Zmluva č.:</t>
  </si>
  <si>
    <t>VK</t>
  </si>
  <si>
    <t>Krycí list výrobnej kalkulácie v</t>
  </si>
  <si>
    <t xml:space="preserve"> Odberateľ:</t>
  </si>
  <si>
    <t>Mesto ROŽŇAVA</t>
  </si>
  <si>
    <t xml:space="preserve">     </t>
  </si>
  <si>
    <t>IČO:</t>
  </si>
  <si>
    <t>DIČ:</t>
  </si>
  <si>
    <t>VF</t>
  </si>
  <si>
    <t xml:space="preserve"> Dodávateľ:</t>
  </si>
  <si>
    <t xml:space="preserve"> Projektant:</t>
  </si>
  <si>
    <t>Zuzana Kintšerová</t>
  </si>
  <si>
    <t>M3 OP</t>
  </si>
  <si>
    <t>M2 UP</t>
  </si>
  <si>
    <t>M2 ZP</t>
  </si>
  <si>
    <t>M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</si>
  <si>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</si>
  <si>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</si>
  <si>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</si>
  <si>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</si>
  <si>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</si>
  <si>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</si>
  <si>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</si>
  <si>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</si>
  <si>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</si>
  <si>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</si>
  <si>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</si>
  <si>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</si>
  <si>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</si>
  <si>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</si>
  <si>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</si>
  <si>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</si>
  <si>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</si>
  <si>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</si>
  <si>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</si>
  <si>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</si>
  <si>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</si>
  <si>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</si>
  <si>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</si>
  <si>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</si>
  <si>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</si>
  <si>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</si>
  <si>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</si>
  <si>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</si>
  <si>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</si>
  <si>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</si>
  <si>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</si>
  <si>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</si>
  <si>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 Kompletizačná činnosť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</si>
  <si>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</si>
  <si>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</si>
  <si>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</si>
  <si>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</si>
  <si>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</si>
  <si>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</si>
  <si>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</si>
  <si>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</si>
  <si>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</si>
  <si>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</si>
  <si>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>Odberateľ: Mesto ROŽŇAVA</t>
  </si>
  <si>
    <t xml:space="preserve">Spracoval:                                         </t>
  </si>
  <si>
    <t>Projektant: Zuzana Kintšerová</t>
  </si>
  <si>
    <t xml:space="preserve">JKSO : </t>
  </si>
  <si>
    <t>Rekapitulácia rozpočtu v</t>
  </si>
  <si>
    <t xml:space="preserve">Dodávateľ: </t>
  </si>
  <si>
    <t>Dátum: 20.02.2018</t>
  </si>
  <si>
    <t>Rekapitulácia splátky v</t>
  </si>
  <si>
    <t>Rekapitulácia výrobnej kalkulácie v</t>
  </si>
  <si>
    <t>Stavba :VÝDAJŇA PITNEJ VODY NA KREDITNÝ ODBER v ROŽŇAVA</t>
  </si>
  <si>
    <t>Objekt : Zdravotná inštalácia</t>
  </si>
  <si>
    <t>Zuzana Kintšerová, Rožňava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</si>
  <si>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</si>
  <si>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</si>
  <si>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</si>
  <si>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</si>
  <si>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</si>
  <si>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</si>
  <si>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</si>
  <si>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</si>
  <si>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713 - Izolácie tepelné</t>
  </si>
  <si>
    <t>722 - Vnútorný vodovod</t>
  </si>
  <si>
    <t xml:space="preserve">PRÁCE A DODÁVKY PSV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</si>
  <si>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</si>
  <si>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</si>
  <si>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</si>
  <si>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</si>
  <si>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</si>
  <si>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</si>
  <si>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</si>
  <si>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</si>
  <si>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</si>
  <si>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</si>
  <si>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</si>
  <si>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</si>
  <si>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</si>
  <si>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</si>
  <si>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</si>
  <si>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</si>
  <si>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</si>
  <si>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</si>
  <si>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</si>
  <si>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</si>
  <si>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</si>
  <si>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</si>
  <si>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</si>
  <si>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</si>
  <si>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</si>
  <si>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</si>
  <si>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</si>
  <si>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</si>
  <si>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</si>
  <si>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</si>
  <si>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</si>
  <si>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</si>
  <si>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</si>
  <si>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</si>
  <si>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PRÁCE A DODÁVKY PSV</t>
  </si>
  <si>
    <t>713</t>
  </si>
  <si>
    <t xml:space="preserve">71346-2113   </t>
  </si>
  <si>
    <t xml:space="preserve">Montáž tep. izolácie potrubia skružami PE upevn. sponou potr. DN 20                                                     </t>
  </si>
  <si>
    <t xml:space="preserve">m       </t>
  </si>
  <si>
    <t xml:space="preserve">                    </t>
  </si>
  <si>
    <t>I</t>
  </si>
  <si>
    <t>45.32.11</t>
  </si>
  <si>
    <t xml:space="preserve">6103051             </t>
  </si>
  <si>
    <t>MAT</t>
  </si>
  <si>
    <t xml:space="preserve">283 771020   </t>
  </si>
  <si>
    <t xml:space="preserve">Izolácia potrubia MIRELON 22x10mm                                                                                       </t>
  </si>
  <si>
    <t>25.21.41</t>
  </si>
  <si>
    <t xml:space="preserve">286 3D6800   </t>
  </si>
  <si>
    <t xml:space="preserve">Prísluš. k tepel. izolácii                                                                                              </t>
  </si>
  <si>
    <t xml:space="preserve">kus  </t>
  </si>
  <si>
    <t>25.21.22</t>
  </si>
  <si>
    <t xml:space="preserve">713 - Izolácie tepelné  spolu: </t>
  </si>
  <si>
    <t>721</t>
  </si>
  <si>
    <t xml:space="preserve">72213-0913   </t>
  </si>
  <si>
    <t xml:space="preserve">Opr. vodov. ocel. potrubia závit. prerezanie rúrky do DN 25                                                             </t>
  </si>
  <si>
    <t xml:space="preserve">kus     </t>
  </si>
  <si>
    <t>45.33.20</t>
  </si>
  <si>
    <t xml:space="preserve">8802010301803       </t>
  </si>
  <si>
    <t xml:space="preserve">72213-1903   </t>
  </si>
  <si>
    <t xml:space="preserve">Opr. vodov. ocel. potr. závit. medzikus s dlhým záv. G 1                                                                </t>
  </si>
  <si>
    <t xml:space="preserve">súbor   </t>
  </si>
  <si>
    <t xml:space="preserve">8802010301813       </t>
  </si>
  <si>
    <t xml:space="preserve">72213-1913   </t>
  </si>
  <si>
    <t xml:space="preserve">Opr. vodov. ocel. potr. záv. vsadenie odbočky do potr. DN 25                                                            </t>
  </si>
  <si>
    <t xml:space="preserve">8802010301823       </t>
  </si>
  <si>
    <t xml:space="preserve">72213-1933   </t>
  </si>
  <si>
    <t xml:space="preserve">Opr. vodov. ocel. potr. záv. prepojenie stáv. potrubia DN 25                                                            </t>
  </si>
  <si>
    <t xml:space="preserve">8802010301863       </t>
  </si>
  <si>
    <t xml:space="preserve">72217-1212   </t>
  </si>
  <si>
    <t xml:space="preserve">Potrubie vodov. z rúrok PP DN 20                                                                                        </t>
  </si>
  <si>
    <t xml:space="preserve">8802010201002       </t>
  </si>
  <si>
    <t xml:space="preserve">72219-0402   </t>
  </si>
  <si>
    <t xml:space="preserve">Prípojky vod. ocel. rúrky záv. poz. 11353 upev. výpust. DN 20                                                           </t>
  </si>
  <si>
    <t xml:space="preserve">8802010301042       </t>
  </si>
  <si>
    <t xml:space="preserve">72222-9105   </t>
  </si>
  <si>
    <t xml:space="preserve">Montáž vodov. armatúr ostatných s 1 závitom G 3/4                                                                       </t>
  </si>
  <si>
    <t xml:space="preserve">880202210           </t>
  </si>
  <si>
    <t xml:space="preserve">551 135040   </t>
  </si>
  <si>
    <t xml:space="preserve">Kohút guľový BOSSINI voda 3/4                                                                                           </t>
  </si>
  <si>
    <t>29.13.12</t>
  </si>
  <si>
    <t xml:space="preserve">72226-3415   </t>
  </si>
  <si>
    <t xml:space="preserve">Predplatný vodomer                                                                                                      </t>
  </si>
  <si>
    <t xml:space="preserve">880202              </t>
  </si>
  <si>
    <t xml:space="preserve">72229-0226   </t>
  </si>
  <si>
    <t xml:space="preserve">Tlakové skúšky vodov. potrubia závitového do DN 50                                                                      </t>
  </si>
  <si>
    <t xml:space="preserve">8802019000501       </t>
  </si>
  <si>
    <t xml:space="preserve">72229-0234   </t>
  </si>
  <si>
    <t xml:space="preserve">Preplachovanie a dezinfekcia vodov. potrubia do DN 80                                                                   </t>
  </si>
  <si>
    <t xml:space="preserve">8802019000201       </t>
  </si>
  <si>
    <t xml:space="preserve">99872-2101   </t>
  </si>
  <si>
    <t xml:space="preserve">Presun hmôt pre vnút. vodovod v objektoch výšky do 6 m                                                                  </t>
  </si>
  <si>
    <t xml:space="preserve">t       </t>
  </si>
  <si>
    <t>45.33.30</t>
  </si>
  <si>
    <t xml:space="preserve">8899880201101       </t>
  </si>
  <si>
    <t xml:space="preserve">722 - Vnútorný vodovod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</si>
</sst>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5" formatCode="#,##0\ &quot;Sk&quot;"/>
    <numFmt numFmtId="186" formatCode="#,##0\ _S_k"/>
    <numFmt numFmtId="189" formatCode="#,##0&quot; Sk&quot;;[Red]&quot;-&quot;#,##0&quot; Sk&quot;"/>
  </numFmts>
  <fonts count="31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7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9" fontId="6" fillId="0" borderId="1"/>
    <xf numFmtId="0" fontId="6" fillId="0" borderId="1" applyFont="0" applyFill="0"/>
    <xf numFmtId="176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11" fillId="0" borderId="2" applyNumberFormat="0" applyFill="0" applyAlignment="0" applyProtection="0"/>
    <xf numFmtId="0" fontId="5" fillId="0" borderId="0"/>
    <xf numFmtId="0" fontId="12" fillId="11" borderId="0" applyNumberFormat="0" applyBorder="0" applyAlignment="0" applyProtection="0"/>
    <xf numFmtId="0" fontId="13" fillId="12" borderId="3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4" fillId="0" borderId="0"/>
    <xf numFmtId="0" fontId="8" fillId="4" borderId="7" applyNumberFormat="0" applyFont="0" applyAlignment="0" applyProtection="0"/>
    <xf numFmtId="0" fontId="19" fillId="0" borderId="8" applyNumberFormat="0" applyFill="0" applyAlignment="0" applyProtection="0"/>
    <xf numFmtId="0" fontId="20" fillId="6" borderId="0" applyNumberFormat="0" applyBorder="0" applyAlignment="0" applyProtection="0"/>
    <xf numFmtId="0" fontId="6" fillId="0" borderId="9" applyBorder="0">
      <alignment vertical="center"/>
    </xf>
    <xf numFmtId="0" fontId="21" fillId="0" borderId="0" applyNumberFormat="0" applyFill="0" applyBorder="0" applyAlignment="0" applyProtection="0"/>
    <xf numFmtId="0" fontId="6" fillId="0" borderId="9">
      <alignment vertical="center"/>
    </xf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22" fillId="7" borderId="10" applyNumberFormat="0" applyAlignment="0" applyProtection="0"/>
    <xf numFmtId="0" fontId="23" fillId="13" borderId="10" applyNumberFormat="0" applyAlignment="0" applyProtection="0"/>
    <xf numFmtId="0" fontId="24" fillId="13" borderId="11" applyNumberFormat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</cellStyleXfs>
  <cellXfs count="134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Continuous"/>
    </xf>
    <xf numFmtId="0" fontId="1" fillId="0" borderId="15" xfId="0" applyFont="1" applyBorder="1" applyAlignment="1" applyProtection="1">
      <alignment horizontal="centerContinuous"/>
    </xf>
    <xf numFmtId="0" fontId="1" fillId="0" borderId="16" xfId="0" applyFont="1" applyBorder="1" applyAlignment="1" applyProtection="1">
      <alignment horizontal="centerContinuous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52" applyFont="1" applyAlignment="1">
      <alignment horizontal="left" vertical="center"/>
    </xf>
    <xf numFmtId="0" fontId="1" fillId="0" borderId="25" xfId="52" applyFont="1" applyBorder="1" applyAlignment="1">
      <alignment horizontal="left" vertical="center"/>
    </xf>
    <xf numFmtId="0" fontId="1" fillId="0" borderId="26" xfId="52" applyFont="1" applyBorder="1" applyAlignment="1">
      <alignment horizontal="left" vertical="center"/>
    </xf>
    <xf numFmtId="0" fontId="1" fillId="0" borderId="26" xfId="52" applyFont="1" applyBorder="1" applyAlignment="1">
      <alignment horizontal="right" vertical="center"/>
    </xf>
    <xf numFmtId="0" fontId="1" fillId="0" borderId="27" xfId="52" applyFont="1" applyBorder="1" applyAlignment="1">
      <alignment horizontal="left" vertical="center"/>
    </xf>
    <xf numFmtId="0" fontId="1" fillId="0" borderId="28" xfId="52" applyFont="1" applyBorder="1" applyAlignment="1">
      <alignment horizontal="left" vertical="center"/>
    </xf>
    <xf numFmtId="0" fontId="1" fillId="0" borderId="29" xfId="52" applyFont="1" applyBorder="1" applyAlignment="1">
      <alignment horizontal="left" vertical="center"/>
    </xf>
    <xf numFmtId="0" fontId="1" fillId="0" borderId="29" xfId="52" applyFont="1" applyBorder="1" applyAlignment="1">
      <alignment horizontal="right" vertical="center"/>
    </xf>
    <xf numFmtId="0" fontId="1" fillId="0" borderId="30" xfId="52" applyFont="1" applyBorder="1" applyAlignment="1">
      <alignment horizontal="left" vertical="center"/>
    </xf>
    <xf numFmtId="0" fontId="1" fillId="0" borderId="31" xfId="52" applyFont="1" applyBorder="1" applyAlignment="1">
      <alignment horizontal="left" vertical="center"/>
    </xf>
    <xf numFmtId="0" fontId="1" fillId="0" borderId="32" xfId="52" applyFont="1" applyBorder="1" applyAlignment="1">
      <alignment horizontal="left" vertical="center"/>
    </xf>
    <xf numFmtId="0" fontId="1" fillId="0" borderId="32" xfId="52" applyFont="1" applyBorder="1" applyAlignment="1">
      <alignment horizontal="right" vertical="center"/>
    </xf>
    <xf numFmtId="0" fontId="1" fillId="0" borderId="33" xfId="52" applyFont="1" applyBorder="1" applyAlignment="1">
      <alignment horizontal="left" vertical="center"/>
    </xf>
    <xf numFmtId="0" fontId="1" fillId="0" borderId="34" xfId="52" applyFont="1" applyBorder="1" applyAlignment="1">
      <alignment horizontal="left" vertical="center"/>
    </xf>
    <xf numFmtId="0" fontId="1" fillId="0" borderId="35" xfId="52" applyFont="1" applyBorder="1" applyAlignment="1">
      <alignment horizontal="left" vertical="center"/>
    </xf>
    <xf numFmtId="0" fontId="1" fillId="0" borderId="35" xfId="52" applyFont="1" applyBorder="1" applyAlignment="1">
      <alignment horizontal="center" vertical="center"/>
    </xf>
    <xf numFmtId="0" fontId="1" fillId="0" borderId="36" xfId="52" applyFont="1" applyBorder="1" applyAlignment="1">
      <alignment horizontal="center" vertical="center"/>
    </xf>
    <xf numFmtId="0" fontId="1" fillId="0" borderId="37" xfId="52" applyFont="1" applyBorder="1" applyAlignment="1">
      <alignment horizontal="centerContinuous" vertical="center"/>
    </xf>
    <xf numFmtId="0" fontId="1" fillId="0" borderId="38" xfId="52" applyFont="1" applyBorder="1" applyAlignment="1">
      <alignment horizontal="centerContinuous" vertical="center"/>
    </xf>
    <xf numFmtId="0" fontId="1" fillId="0" borderId="39" xfId="52" applyFont="1" applyBorder="1" applyAlignment="1">
      <alignment horizontal="centerContinuous" vertical="center"/>
    </xf>
    <xf numFmtId="0" fontId="1" fillId="0" borderId="40" xfId="52" applyFont="1" applyBorder="1" applyAlignment="1">
      <alignment horizontal="center" vertical="center"/>
    </xf>
    <xf numFmtId="0" fontId="1" fillId="0" borderId="41" xfId="52" applyFont="1" applyBorder="1" applyAlignment="1">
      <alignment horizontal="left" vertical="center"/>
    </xf>
    <xf numFmtId="0" fontId="1" fillId="0" borderId="42" xfId="52" applyFont="1" applyBorder="1" applyAlignment="1">
      <alignment horizontal="left" vertical="center"/>
    </xf>
    <xf numFmtId="10" fontId="1" fillId="0" borderId="43" xfId="52" applyNumberFormat="1" applyFont="1" applyBorder="1" applyAlignment="1">
      <alignment horizontal="right" vertical="center"/>
    </xf>
    <xf numFmtId="0" fontId="1" fillId="0" borderId="44" xfId="52" applyFont="1" applyBorder="1" applyAlignment="1">
      <alignment horizontal="center" vertical="center"/>
    </xf>
    <xf numFmtId="0" fontId="1" fillId="0" borderId="9" xfId="52" applyFont="1" applyBorder="1" applyAlignment="1">
      <alignment horizontal="left" vertical="center"/>
    </xf>
    <xf numFmtId="0" fontId="1" fillId="0" borderId="45" xfId="52" applyFont="1" applyBorder="1" applyAlignment="1">
      <alignment horizontal="left" vertical="center"/>
    </xf>
    <xf numFmtId="10" fontId="1" fillId="0" borderId="46" xfId="52" applyNumberFormat="1" applyFont="1" applyBorder="1" applyAlignment="1">
      <alignment horizontal="right" vertical="center"/>
    </xf>
    <xf numFmtId="0" fontId="1" fillId="0" borderId="47" xfId="52" applyFont="1" applyBorder="1" applyAlignment="1">
      <alignment horizontal="center" vertical="center"/>
    </xf>
    <xf numFmtId="0" fontId="1" fillId="0" borderId="48" xfId="52" applyFont="1" applyBorder="1" applyAlignment="1">
      <alignment horizontal="left" vertical="center"/>
    </xf>
    <xf numFmtId="0" fontId="1" fillId="0" borderId="49" xfId="52" applyFont="1" applyBorder="1" applyAlignment="1">
      <alignment horizontal="center" vertical="center"/>
    </xf>
    <xf numFmtId="0" fontId="1" fillId="0" borderId="48" xfId="52" applyFont="1" applyBorder="1" applyAlignment="1">
      <alignment horizontal="right" vertical="center"/>
    </xf>
    <xf numFmtId="0" fontId="1" fillId="0" borderId="50" xfId="52" applyFont="1" applyBorder="1" applyAlignment="1">
      <alignment horizontal="left" vertical="center"/>
    </xf>
    <xf numFmtId="0" fontId="1" fillId="0" borderId="49" xfId="52" applyFont="1" applyBorder="1" applyAlignment="1">
      <alignment horizontal="right" vertical="center"/>
    </xf>
    <xf numFmtId="0" fontId="1" fillId="0" borderId="51" xfId="52" applyFont="1" applyBorder="1" applyAlignment="1">
      <alignment horizontal="centerContinuous" vertical="center"/>
    </xf>
    <xf numFmtId="0" fontId="1" fillId="0" borderId="52" xfId="52" applyFont="1" applyBorder="1" applyAlignment="1">
      <alignment horizontal="centerContinuous" vertical="center"/>
    </xf>
    <xf numFmtId="0" fontId="1" fillId="0" borderId="52" xfId="52" applyFont="1" applyBorder="1" applyAlignment="1">
      <alignment horizontal="center" vertical="center"/>
    </xf>
    <xf numFmtId="0" fontId="1" fillId="0" borderId="53" xfId="52" applyFont="1" applyBorder="1" applyAlignment="1">
      <alignment horizontal="centerContinuous" vertical="center"/>
    </xf>
    <xf numFmtId="0" fontId="1" fillId="0" borderId="54" xfId="52" applyFont="1" applyBorder="1" applyAlignment="1">
      <alignment horizontal="left" vertical="center"/>
    </xf>
    <xf numFmtId="0" fontId="1" fillId="0" borderId="55" xfId="52" applyFont="1" applyBorder="1" applyAlignment="1">
      <alignment horizontal="left" vertical="center"/>
    </xf>
    <xf numFmtId="0" fontId="1" fillId="0" borderId="56" xfId="52" applyFont="1" applyBorder="1" applyAlignment="1">
      <alignment horizontal="left" vertical="center"/>
    </xf>
    <xf numFmtId="0" fontId="1" fillId="0" borderId="0" xfId="52" applyFont="1" applyBorder="1" applyAlignment="1">
      <alignment horizontal="left" vertical="center"/>
    </xf>
    <xf numFmtId="0" fontId="1" fillId="0" borderId="57" xfId="52" applyFont="1" applyBorder="1" applyAlignment="1">
      <alignment horizontal="left" vertical="center"/>
    </xf>
    <xf numFmtId="0" fontId="1" fillId="0" borderId="46" xfId="52" applyFont="1" applyBorder="1" applyAlignment="1">
      <alignment horizontal="left" vertical="center"/>
    </xf>
    <xf numFmtId="0" fontId="1" fillId="0" borderId="54" xfId="52" applyFont="1" applyBorder="1" applyAlignment="1">
      <alignment horizontal="right" vertical="center"/>
    </xf>
    <xf numFmtId="0" fontId="1" fillId="0" borderId="0" xfId="52" applyFont="1" applyBorder="1" applyAlignment="1">
      <alignment horizontal="right" vertical="center"/>
    </xf>
    <xf numFmtId="0" fontId="1" fillId="0" borderId="58" xfId="52" applyFont="1" applyBorder="1" applyAlignment="1">
      <alignment horizontal="left" vertical="center"/>
    </xf>
    <xf numFmtId="0" fontId="1" fillId="0" borderId="43" xfId="52" applyFont="1" applyBorder="1" applyAlignment="1">
      <alignment horizontal="right" vertical="center"/>
    </xf>
    <xf numFmtId="0" fontId="1" fillId="0" borderId="59" xfId="52" applyFont="1" applyBorder="1" applyAlignment="1">
      <alignment horizontal="left" vertical="center"/>
    </xf>
    <xf numFmtId="0" fontId="1" fillId="0" borderId="60" xfId="52" applyFont="1" applyBorder="1" applyAlignment="1">
      <alignment horizontal="left" vertical="center"/>
    </xf>
    <xf numFmtId="0" fontId="1" fillId="0" borderId="61" xfId="52" applyFont="1" applyBorder="1" applyAlignment="1">
      <alignment horizontal="left" vertical="center"/>
    </xf>
    <xf numFmtId="0" fontId="1" fillId="0" borderId="0" xfId="52" applyFont="1"/>
    <xf numFmtId="0" fontId="1" fillId="0" borderId="0" xfId="52" applyFont="1" applyAlignment="1">
      <alignment horizontal="left" vertical="center"/>
    </xf>
    <xf numFmtId="0" fontId="3" fillId="0" borderId="62" xfId="52" applyFont="1" applyBorder="1" applyAlignment="1">
      <alignment horizontal="center" vertical="center"/>
    </xf>
    <xf numFmtId="182" fontId="1" fillId="0" borderId="38" xfId="52" applyNumberFormat="1" applyFont="1" applyBorder="1" applyAlignment="1">
      <alignment horizontal="centerContinuous" vertical="center"/>
    </xf>
    <xf numFmtId="0" fontId="3" fillId="0" borderId="63" xfId="52" applyFont="1" applyBorder="1" applyAlignment="1">
      <alignment horizontal="center" vertical="center"/>
    </xf>
    <xf numFmtId="0" fontId="1" fillId="0" borderId="64" xfId="52" applyFont="1" applyBorder="1" applyAlignment="1">
      <alignment horizontal="left" vertical="center"/>
    </xf>
    <xf numFmtId="182" fontId="1" fillId="0" borderId="65" xfId="52" applyNumberFormat="1" applyFont="1" applyBorder="1" applyAlignment="1">
      <alignment horizontal="right" vertical="center"/>
    </xf>
    <xf numFmtId="49" fontId="1" fillId="0" borderId="26" xfId="52" applyNumberFormat="1" applyFont="1" applyBorder="1" applyAlignment="1">
      <alignment horizontal="right" vertical="center"/>
    </xf>
    <xf numFmtId="49" fontId="1" fillId="0" borderId="29" xfId="52" applyNumberFormat="1" applyFont="1" applyBorder="1" applyAlignment="1">
      <alignment horizontal="right" vertical="center"/>
    </xf>
    <xf numFmtId="49" fontId="1" fillId="0" borderId="32" xfId="52" applyNumberFormat="1" applyFont="1" applyBorder="1" applyAlignment="1">
      <alignment horizontal="right" vertical="center"/>
    </xf>
    <xf numFmtId="0" fontId="1" fillId="0" borderId="25" xfId="52" applyFont="1" applyBorder="1" applyAlignment="1">
      <alignment horizontal="right" vertical="center"/>
    </xf>
    <xf numFmtId="0" fontId="1" fillId="0" borderId="59" xfId="52" applyFont="1" applyBorder="1" applyAlignment="1">
      <alignment horizontal="right" vertical="center"/>
    </xf>
    <xf numFmtId="0" fontId="1" fillId="0" borderId="60" xfId="52" applyFont="1" applyBorder="1" applyAlignment="1">
      <alignment vertical="center"/>
    </xf>
    <xf numFmtId="0" fontId="1" fillId="0" borderId="60" xfId="52" applyFont="1" applyBorder="1" applyAlignment="1">
      <alignment horizontal="right" vertical="center"/>
    </xf>
    <xf numFmtId="0" fontId="1" fillId="0" borderId="26" xfId="52" applyFont="1" applyBorder="1" applyAlignment="1">
      <alignment vertical="center"/>
    </xf>
    <xf numFmtId="186" fontId="1" fillId="0" borderId="26" xfId="52" applyNumberFormat="1" applyFont="1" applyBorder="1" applyAlignment="1">
      <alignment horizontal="left" vertical="center"/>
    </xf>
    <xf numFmtId="186" fontId="1" fillId="0" borderId="60" xfId="52" applyNumberFormat="1" applyFont="1" applyBorder="1" applyAlignment="1">
      <alignment horizontal="left" vertical="center"/>
    </xf>
    <xf numFmtId="185" fontId="1" fillId="0" borderId="26" xfId="52" applyNumberFormat="1" applyFont="1" applyBorder="1" applyAlignment="1">
      <alignment horizontal="right" vertical="center"/>
    </xf>
    <xf numFmtId="185" fontId="1" fillId="0" borderId="60" xfId="52" applyNumberFormat="1" applyFont="1" applyBorder="1" applyAlignment="1">
      <alignment horizontal="right" vertical="center"/>
    </xf>
    <xf numFmtId="0" fontId="1" fillId="0" borderId="17" xfId="0" applyNumberFormat="1" applyFont="1" applyBorder="1" applyAlignment="1" applyProtection="1">
      <alignment horizontal="center"/>
    </xf>
    <xf numFmtId="0" fontId="1" fillId="0" borderId="21" xfId="0" applyNumberFormat="1" applyFont="1" applyBorder="1" applyAlignment="1" applyProtection="1">
      <alignment horizontal="center"/>
    </xf>
    <xf numFmtId="0" fontId="1" fillId="0" borderId="12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18" xfId="0" applyNumberFormat="1" applyFont="1" applyBorder="1" applyAlignment="1" applyProtection="1">
      <alignment horizontal="center"/>
    </xf>
    <xf numFmtId="0" fontId="1" fillId="0" borderId="19" xfId="0" applyNumberFormat="1" applyFont="1" applyBorder="1" applyAlignment="1" applyProtection="1">
      <alignment horizontal="center"/>
    </xf>
    <xf numFmtId="0" fontId="3" fillId="0" borderId="0" xfId="52" applyFont="1"/>
    <xf numFmtId="49" fontId="3" fillId="0" borderId="0" xfId="52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6" xfId="52" applyNumberFormat="1" applyFont="1" applyBorder="1" applyAlignment="1">
      <alignment horizontal="right" vertical="center"/>
    </xf>
    <xf numFmtId="3" fontId="1" fillId="0" borderId="67" xfId="52" applyNumberFormat="1" applyFont="1" applyBorder="1" applyAlignment="1">
      <alignment horizontal="right" vertical="center"/>
    </xf>
    <xf numFmtId="3" fontId="1" fillId="0" borderId="27" xfId="52" applyNumberFormat="1" applyFont="1" applyBorder="1" applyAlignment="1">
      <alignment vertical="center"/>
    </xf>
    <xf numFmtId="3" fontId="1" fillId="0" borderId="61" xfId="52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left"/>
    </xf>
    <xf numFmtId="49" fontId="1" fillId="0" borderId="0" xfId="52" applyNumberFormat="1" applyFont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" fontId="1" fillId="0" borderId="41" xfId="52" applyNumberFormat="1" applyFont="1" applyBorder="1" applyAlignment="1">
      <alignment horizontal="right" vertical="center"/>
    </xf>
    <xf numFmtId="4" fontId="1" fillId="0" borderId="68" xfId="52" applyNumberFormat="1" applyFont="1" applyBorder="1" applyAlignment="1">
      <alignment horizontal="right" vertical="center"/>
    </xf>
    <xf numFmtId="4" fontId="1" fillId="0" borderId="9" xfId="52" applyNumberFormat="1" applyFont="1" applyBorder="1" applyAlignment="1">
      <alignment horizontal="right" vertical="center"/>
    </xf>
    <xf numFmtId="4" fontId="1" fillId="0" borderId="69" xfId="52" applyNumberFormat="1" applyFont="1" applyBorder="1" applyAlignment="1">
      <alignment horizontal="right" vertical="center"/>
    </xf>
    <xf numFmtId="4" fontId="1" fillId="0" borderId="70" xfId="52" applyNumberFormat="1" applyFont="1" applyBorder="1" applyAlignment="1">
      <alignment horizontal="right" vertical="center"/>
    </xf>
    <xf numFmtId="4" fontId="1" fillId="0" borderId="48" xfId="52" applyNumberFormat="1" applyFont="1" applyBorder="1" applyAlignment="1">
      <alignment horizontal="right" vertical="center"/>
    </xf>
    <xf numFmtId="4" fontId="1" fillId="0" borderId="50" xfId="52" applyNumberFormat="1" applyFont="1" applyBorder="1" applyAlignment="1">
      <alignment horizontal="right" vertical="center"/>
    </xf>
    <xf numFmtId="4" fontId="1" fillId="0" borderId="71" xfId="52" applyNumberFormat="1" applyFont="1" applyBorder="1" applyAlignment="1">
      <alignment horizontal="right" vertical="center"/>
    </xf>
    <xf numFmtId="4" fontId="1" fillId="0" borderId="46" xfId="52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</cellXfs>
  <cellStyles count="7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 % – Zvýraznění1" xfId="18"/>
    <cellStyle name="40 % – Zvýraznění2" xfId="19"/>
    <cellStyle name="40 % – Zvýraznění3" xfId="20"/>
    <cellStyle name="40 % – Zvýraznění4" xfId="21"/>
    <cellStyle name="40 % – Zvýraznění5" xfId="22"/>
    <cellStyle name="40 % – Zvýraznění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 % – Zvýraznění1" xfId="30"/>
    <cellStyle name="60 % – Zvýraznění2" xfId="31"/>
    <cellStyle name="60 % – Zvýraznění3" xfId="32"/>
    <cellStyle name="60 % – Zvýraznění4" xfId="33"/>
    <cellStyle name="60 % – Zvýraznění5" xfId="34"/>
    <cellStyle name="60 % – Zvýraznění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Celkem" xfId="42"/>
    <cellStyle name="data" xfId="43"/>
    <cellStyle name="Chybně" xfId="44"/>
    <cellStyle name="Kontrolní buňka" xfId="4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50"/>
    <cellStyle name="Neutrální" xfId="51"/>
    <cellStyle name="Normálne" xfId="0" builtinId="0"/>
    <cellStyle name="normálne_KLs" xfId="52"/>
    <cellStyle name="Poznámka" xfId="53" builtinId="10" customBuiltin="1"/>
    <cellStyle name="Propojená buňka" xfId="54"/>
    <cellStyle name="Správně" xfId="55"/>
    <cellStyle name="TEXT" xfId="56"/>
    <cellStyle name="Text upozornění" xfId="57"/>
    <cellStyle name="TEXT1" xfId="58"/>
    <cellStyle name="Title" xfId="59"/>
    <cellStyle name="Total" xfId="60"/>
    <cellStyle name="Vstup" xfId="61" builtinId="20" customBuiltin="1"/>
    <cellStyle name="Výpočet" xfId="62" builtinId="22" customBuiltin="1"/>
    <cellStyle name="Výstup" xfId="63" builtinId="21" customBuiltin="1"/>
    <cellStyle name="Vysvětlující text" xfId="64"/>
    <cellStyle name="Warning Text" xfId="65"/>
    <cellStyle name="Zvýraznění 1" xfId="66"/>
    <cellStyle name="Zvýraznění 2" xfId="67"/>
    <cellStyle name="Zvýraznění 3" xfId="68"/>
    <cellStyle name="Zvýraznění 4" xfId="69"/>
    <cellStyle name="Zvýraznění 5" xfId="70"/>
    <cellStyle name="Zvýraznění 6" xfId="7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9"/>
  <sheetViews>
    <sheetView showGridLines="0" showZeros="0" workbookViewId="0"/>
  </sheetViews>
  <sheetFormatPr defaultRowHeight="12.75"/>
  <cols>
    <col min="1" max="1" width="0.7109375" style="75" customWidth="1"/>
    <col min="2" max="2" width="3.7109375" style="75" customWidth="1"/>
    <col min="3" max="3" width="6.85546875" style="75" customWidth="1"/>
    <col min="4" max="6" width="14" style="75" customWidth="1"/>
    <col min="7" max="7" width="3.85546875" style="75" customWidth="1"/>
    <col min="8" max="8" width="22.7109375" style="75" customWidth="1"/>
    <col min="9" max="9" width="14" style="75" customWidth="1"/>
    <col min="10" max="10" width="4.28515625" style="75" customWidth="1"/>
    <col min="11" max="11" width="19.7109375" style="75" customWidth="1"/>
    <col min="12" max="12" width="9.7109375" style="75" customWidth="1"/>
    <col min="13" max="13" width="14" style="75" customWidth="1"/>
    <col min="14" max="14" width="0.7109375" style="75" customWidth="1"/>
    <col min="15" max="15" width="1.42578125" style="75" customWidth="1"/>
    <col min="16" max="23" width="9.140625" style="75"/>
    <col min="24" max="25" width="5.7109375" style="75" customWidth="1"/>
    <col min="26" max="26" width="6.5703125" style="75" customWidth="1"/>
    <col min="27" max="27" width="21.42578125" style="75" customWidth="1"/>
    <col min="28" max="28" width="4.28515625" style="75" customWidth="1"/>
    <col min="29" max="29" width="8.28515625" style="75" customWidth="1"/>
    <col min="30" max="30" width="8.7109375" style="75" customWidth="1"/>
    <col min="31" max="16384" width="9.140625" style="75"/>
  </cols>
  <sheetData>
    <row r="1" spans="2:30" ht="28.5" customHeight="1" thickBot="1">
      <c r="B1" s="76" t="s">
        <v>0</v>
      </c>
      <c r="C1" s="76"/>
      <c r="D1" s="76"/>
      <c r="E1" s="76"/>
      <c r="F1" s="76"/>
      <c r="G1" s="76"/>
      <c r="H1" s="24" t="str">
        <f>CONCATENATE(AA2," ",AB2," ",AC2," ",AD2)</f>
        <v xml:space="preserve">Krycí list rozpočtu v EUR  </v>
      </c>
      <c r="I1" s="76"/>
      <c r="J1" s="76"/>
      <c r="K1" s="76"/>
      <c r="L1" s="76"/>
      <c r="M1" s="76"/>
      <c r="Z1" s="75" t="s">
        <v>1</v>
      </c>
      <c r="AA1" s="75" t="s">
        <v>2</v>
      </c>
      <c r="AB1" s="75" t="s">
        <v>3</v>
      </c>
      <c r="AC1" s="75" t="s">
        <v>4</v>
      </c>
      <c r="AD1" s="75" t="s">
        <v>5</v>
      </c>
    </row>
    <row r="2" spans="2:30" ht="18" customHeight="1" thickTop="1">
      <c r="B2" s="25" t="s">
        <v>6</v>
      </c>
      <c r="C2" s="26"/>
      <c r="D2" s="26"/>
      <c r="E2" s="26"/>
      <c r="F2" s="26"/>
      <c r="G2" s="27" t="s">
        <v>7</v>
      </c>
      <c r="H2" s="26" t="s">
        <v>8</v>
      </c>
      <c r="I2" s="26"/>
      <c r="J2" s="27" t="s">
        <v>9</v>
      </c>
      <c r="K2" s="26"/>
      <c r="L2" s="26"/>
      <c r="M2" s="28"/>
      <c r="Z2" s="75" t="s">
        <v>10</v>
      </c>
      <c r="AA2" s="100" t="s">
        <v>11</v>
      </c>
      <c r="AB2" s="100" t="s">
        <v>12</v>
      </c>
      <c r="AC2" s="100"/>
      <c r="AD2" s="101"/>
    </row>
    <row r="3" spans="2:30" ht="18" customHeight="1">
      <c r="B3" s="29" t="s">
        <v>13</v>
      </c>
      <c r="C3" s="30"/>
      <c r="D3" s="30"/>
      <c r="E3" s="30"/>
      <c r="F3" s="30"/>
      <c r="G3" s="31" t="s">
        <v>14</v>
      </c>
      <c r="H3" s="30"/>
      <c r="I3" s="30"/>
      <c r="J3" s="31" t="s">
        <v>15</v>
      </c>
      <c r="K3" s="30"/>
      <c r="L3" s="30"/>
      <c r="M3" s="32"/>
      <c r="Z3" s="75" t="s">
        <v>16</v>
      </c>
      <c r="AA3" s="100" t="s">
        <v>17</v>
      </c>
      <c r="AB3" s="100" t="s">
        <v>12</v>
      </c>
      <c r="AC3" s="100" t="s">
        <v>18</v>
      </c>
      <c r="AD3" s="101" t="s">
        <v>19</v>
      </c>
    </row>
    <row r="4" spans="2:30" ht="18" customHeight="1" thickBot="1">
      <c r="B4" s="33" t="s">
        <v>20</v>
      </c>
      <c r="C4" s="34"/>
      <c r="D4" s="34"/>
      <c r="E4" s="34"/>
      <c r="F4" s="34"/>
      <c r="G4" s="35"/>
      <c r="H4" s="34"/>
      <c r="I4" s="34"/>
      <c r="J4" s="35" t="s">
        <v>21</v>
      </c>
      <c r="K4" s="34" t="s">
        <v>22</v>
      </c>
      <c r="L4" s="34" t="s">
        <v>23</v>
      </c>
      <c r="M4" s="36"/>
      <c r="Z4" s="75" t="s">
        <v>24</v>
      </c>
      <c r="AA4" s="100" t="s">
        <v>25</v>
      </c>
      <c r="AB4" s="100" t="s">
        <v>12</v>
      </c>
      <c r="AC4" s="100"/>
      <c r="AD4" s="101"/>
    </row>
    <row r="5" spans="2:30" ht="18" customHeight="1" thickTop="1">
      <c r="B5" s="25" t="s">
        <v>26</v>
      </c>
      <c r="C5" s="26"/>
      <c r="D5" s="26" t="s">
        <v>27</v>
      </c>
      <c r="E5" s="26"/>
      <c r="F5" s="26"/>
      <c r="G5" s="82" t="s">
        <v>28</v>
      </c>
      <c r="H5" s="26"/>
      <c r="I5" s="26"/>
      <c r="J5" s="26" t="s">
        <v>29</v>
      </c>
      <c r="K5" s="26"/>
      <c r="L5" s="26" t="s">
        <v>30</v>
      </c>
      <c r="M5" s="28"/>
      <c r="Z5" s="75" t="s">
        <v>31</v>
      </c>
      <c r="AA5" s="100" t="s">
        <v>17</v>
      </c>
      <c r="AB5" s="100" t="s">
        <v>12</v>
      </c>
      <c r="AC5" s="100" t="s">
        <v>18</v>
      </c>
      <c r="AD5" s="101" t="s">
        <v>19</v>
      </c>
    </row>
    <row r="6" spans="2:30" ht="18" customHeight="1">
      <c r="B6" s="29" t="s">
        <v>32</v>
      </c>
      <c r="C6" s="30"/>
      <c r="D6" s="30"/>
      <c r="E6" s="30"/>
      <c r="F6" s="30"/>
      <c r="G6" s="83" t="s">
        <v>28</v>
      </c>
      <c r="H6" s="30"/>
      <c r="I6" s="30"/>
      <c r="J6" s="30" t="s">
        <v>29</v>
      </c>
      <c r="K6" s="30"/>
      <c r="L6" s="30" t="s">
        <v>30</v>
      </c>
      <c r="M6" s="32"/>
    </row>
    <row r="7" spans="2:30" ht="18" customHeight="1" thickBot="1">
      <c r="B7" s="33" t="s">
        <v>33</v>
      </c>
      <c r="C7" s="34"/>
      <c r="D7" s="34" t="s">
        <v>34</v>
      </c>
      <c r="E7" s="34"/>
      <c r="F7" s="34"/>
      <c r="G7" s="84" t="s">
        <v>28</v>
      </c>
      <c r="H7" s="34"/>
      <c r="I7" s="34"/>
      <c r="J7" s="34" t="s">
        <v>29</v>
      </c>
      <c r="K7" s="34"/>
      <c r="L7" s="34" t="s">
        <v>30</v>
      </c>
      <c r="M7" s="36"/>
    </row>
    <row r="8" spans="2:30" ht="18" customHeight="1" thickTop="1">
      <c r="B8" s="85">
        <v>1</v>
      </c>
      <c r="C8" s="89" t="s">
        <v>35</v>
      </c>
      <c r="D8" s="90"/>
      <c r="E8" s="92"/>
      <c r="F8" s="104">
        <f>IF(B8&lt;&gt;0,ROUND($M$26/B8,0),0)</f>
        <v>0</v>
      </c>
      <c r="G8" s="82">
        <v>1</v>
      </c>
      <c r="H8" s="89" t="s">
        <v>36</v>
      </c>
      <c r="I8" s="104">
        <f>IF(G8&lt;&gt;0,ROUND($M$26/G8,0),0)</f>
        <v>0</v>
      </c>
      <c r="J8" s="27"/>
      <c r="K8" s="89"/>
      <c r="L8" s="92"/>
      <c r="M8" s="106">
        <f>IF(J8&lt;&gt;0,ROUND($M$26/J8,0),0)</f>
        <v>0</v>
      </c>
    </row>
    <row r="9" spans="2:30" ht="18" customHeight="1" thickBot="1">
      <c r="B9" s="86">
        <v>1</v>
      </c>
      <c r="C9" s="87" t="s">
        <v>37</v>
      </c>
      <c r="D9" s="91"/>
      <c r="E9" s="93"/>
      <c r="F9" s="105">
        <f>IF(B9&lt;&gt;0,ROUND($M$26/B9,0),0)</f>
        <v>0</v>
      </c>
      <c r="G9" s="88">
        <v>1</v>
      </c>
      <c r="H9" s="87" t="s">
        <v>38</v>
      </c>
      <c r="I9" s="105">
        <f>IF(G9&lt;&gt;0,ROUND($M$26/G9,0),0)</f>
        <v>0</v>
      </c>
      <c r="J9" s="88"/>
      <c r="K9" s="87"/>
      <c r="L9" s="93"/>
      <c r="M9" s="107">
        <f>IF(J9&lt;&gt;0,ROUND($M$26/J9,0),0)</f>
        <v>0</v>
      </c>
    </row>
    <row r="10" spans="2:30" ht="18" customHeight="1" thickTop="1">
      <c r="B10" s="77" t="s">
        <v>39</v>
      </c>
      <c r="C10" s="38" t="s">
        <v>40</v>
      </c>
      <c r="D10" s="39" t="s">
        <v>41</v>
      </c>
      <c r="E10" s="39" t="s">
        <v>42</v>
      </c>
      <c r="F10" s="40" t="s">
        <v>43</v>
      </c>
      <c r="G10" s="77" t="s">
        <v>44</v>
      </c>
      <c r="H10" s="41" t="s">
        <v>45</v>
      </c>
      <c r="I10" s="42"/>
      <c r="J10" s="77" t="s">
        <v>46</v>
      </c>
      <c r="K10" s="41" t="s">
        <v>47</v>
      </c>
      <c r="L10" s="43"/>
      <c r="M10" s="42"/>
    </row>
    <row r="11" spans="2:30" ht="18" customHeight="1">
      <c r="B11" s="44">
        <v>1</v>
      </c>
      <c r="C11" s="45" t="s">
        <v>48</v>
      </c>
      <c r="D11" s="119"/>
      <c r="E11" s="119"/>
      <c r="F11" s="120">
        <f>D11+E11</f>
        <v>0</v>
      </c>
      <c r="G11" s="44">
        <v>6</v>
      </c>
      <c r="H11" s="45" t="s">
        <v>49</v>
      </c>
      <c r="I11" s="120">
        <v>0</v>
      </c>
      <c r="J11" s="44">
        <v>11</v>
      </c>
      <c r="K11" s="46" t="s">
        <v>50</v>
      </c>
      <c r="L11" s="47">
        <v>0</v>
      </c>
      <c r="M11" s="120">
        <v>0</v>
      </c>
    </row>
    <row r="12" spans="2:30" ht="18" customHeight="1">
      <c r="B12" s="48">
        <v>2</v>
      </c>
      <c r="C12" s="49" t="s">
        <v>51</v>
      </c>
      <c r="D12" s="121">
        <f>Prehlad!H34</f>
        <v>0</v>
      </c>
      <c r="E12" s="121">
        <f>Prehlad!I34</f>
        <v>0</v>
      </c>
      <c r="F12" s="120">
        <f>D12+E12</f>
        <v>0</v>
      </c>
      <c r="G12" s="48">
        <v>7</v>
      </c>
      <c r="H12" s="49" t="s">
        <v>52</v>
      </c>
      <c r="I12" s="122">
        <v>0</v>
      </c>
      <c r="J12" s="48">
        <v>12</v>
      </c>
      <c r="K12" s="50" t="s">
        <v>53</v>
      </c>
      <c r="L12" s="51">
        <v>0</v>
      </c>
      <c r="M12" s="122">
        <v>0</v>
      </c>
    </row>
    <row r="13" spans="2:30" ht="18" customHeight="1">
      <c r="B13" s="48">
        <v>3</v>
      </c>
      <c r="C13" s="49" t="s">
        <v>54</v>
      </c>
      <c r="D13" s="121"/>
      <c r="E13" s="121"/>
      <c r="F13" s="120">
        <f>D13+E13</f>
        <v>0</v>
      </c>
      <c r="G13" s="48">
        <v>8</v>
      </c>
      <c r="H13" s="49" t="s">
        <v>55</v>
      </c>
      <c r="I13" s="122">
        <v>0</v>
      </c>
      <c r="J13" s="48">
        <v>13</v>
      </c>
      <c r="K13" s="50" t="s">
        <v>56</v>
      </c>
      <c r="L13" s="51">
        <v>0</v>
      </c>
      <c r="M13" s="122">
        <v>0</v>
      </c>
    </row>
    <row r="14" spans="2:30" ht="18" customHeight="1" thickBot="1">
      <c r="B14" s="48">
        <v>4</v>
      </c>
      <c r="C14" s="49" t="s">
        <v>57</v>
      </c>
      <c r="D14" s="121"/>
      <c r="E14" s="121"/>
      <c r="F14" s="123">
        <f>D14+E14</f>
        <v>0</v>
      </c>
      <c r="G14" s="48">
        <v>9</v>
      </c>
      <c r="H14" s="49" t="s">
        <v>20</v>
      </c>
      <c r="I14" s="122">
        <v>0</v>
      </c>
      <c r="J14" s="48">
        <v>14</v>
      </c>
      <c r="K14" s="50" t="s">
        <v>20</v>
      </c>
      <c r="L14" s="51">
        <v>0</v>
      </c>
      <c r="M14" s="122">
        <v>0</v>
      </c>
    </row>
    <row r="15" spans="2:30" ht="18" customHeight="1" thickBot="1">
      <c r="B15" s="52">
        <v>5</v>
      </c>
      <c r="C15" s="53" t="s">
        <v>58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54">
        <v>10</v>
      </c>
      <c r="H15" s="55" t="s">
        <v>59</v>
      </c>
      <c r="I15" s="126">
        <f>SUM(I11:I14)</f>
        <v>0</v>
      </c>
      <c r="J15" s="52">
        <v>15</v>
      </c>
      <c r="K15" s="56"/>
      <c r="L15" s="57" t="s">
        <v>60</v>
      </c>
      <c r="M15" s="126">
        <f>SUM(M11:M14)</f>
        <v>0</v>
      </c>
    </row>
    <row r="16" spans="2:30" ht="18" customHeight="1" thickTop="1">
      <c r="B16" s="58" t="s">
        <v>61</v>
      </c>
      <c r="C16" s="59"/>
      <c r="D16" s="59"/>
      <c r="E16" s="59"/>
      <c r="F16" s="60"/>
      <c r="G16" s="58" t="s">
        <v>62</v>
      </c>
      <c r="H16" s="59"/>
      <c r="I16" s="61"/>
      <c r="J16" s="77" t="s">
        <v>63</v>
      </c>
      <c r="K16" s="41" t="s">
        <v>64</v>
      </c>
      <c r="L16" s="43"/>
      <c r="M16" s="78"/>
    </row>
    <row r="17" spans="2:13" ht="18" customHeight="1">
      <c r="B17" s="62"/>
      <c r="C17" s="63" t="s">
        <v>65</v>
      </c>
      <c r="D17" s="63"/>
      <c r="E17" s="63" t="s">
        <v>66</v>
      </c>
      <c r="F17" s="64"/>
      <c r="G17" s="62"/>
      <c r="H17" s="65"/>
      <c r="I17" s="66"/>
      <c r="J17" s="48">
        <v>16</v>
      </c>
      <c r="K17" s="50" t="s">
        <v>67</v>
      </c>
      <c r="L17" s="67"/>
      <c r="M17" s="122">
        <v>0</v>
      </c>
    </row>
    <row r="18" spans="2:13" ht="18" customHeight="1">
      <c r="B18" s="68"/>
      <c r="C18" s="65" t="s">
        <v>68</v>
      </c>
      <c r="D18" s="65"/>
      <c r="E18" s="65"/>
      <c r="F18" s="69"/>
      <c r="G18" s="68"/>
      <c r="H18" s="65" t="s">
        <v>65</v>
      </c>
      <c r="I18" s="66"/>
      <c r="J18" s="48">
        <v>17</v>
      </c>
      <c r="K18" s="50" t="s">
        <v>69</v>
      </c>
      <c r="L18" s="67"/>
      <c r="M18" s="122">
        <v>0</v>
      </c>
    </row>
    <row r="19" spans="2:13" ht="18" customHeight="1">
      <c r="B19" s="68"/>
      <c r="C19" s="65"/>
      <c r="D19" s="65"/>
      <c r="E19" s="65"/>
      <c r="F19" s="69"/>
      <c r="G19" s="68"/>
      <c r="H19" s="70"/>
      <c r="I19" s="66"/>
      <c r="J19" s="48">
        <v>18</v>
      </c>
      <c r="K19" s="50" t="s">
        <v>70</v>
      </c>
      <c r="L19" s="67"/>
      <c r="M19" s="122">
        <v>0</v>
      </c>
    </row>
    <row r="20" spans="2:13" ht="18" customHeight="1" thickBot="1">
      <c r="B20" s="68"/>
      <c r="C20" s="65"/>
      <c r="D20" s="65"/>
      <c r="E20" s="65"/>
      <c r="F20" s="69"/>
      <c r="G20" s="68"/>
      <c r="H20" s="63" t="s">
        <v>66</v>
      </c>
      <c r="I20" s="66"/>
      <c r="J20" s="48">
        <v>19</v>
      </c>
      <c r="K20" s="50" t="s">
        <v>71</v>
      </c>
      <c r="L20" s="67"/>
      <c r="M20" s="122">
        <v>0</v>
      </c>
    </row>
    <row r="21" spans="2:13" ht="18" customHeight="1" thickBot="1">
      <c r="B21" s="62"/>
      <c r="C21" s="65"/>
      <c r="D21" s="65"/>
      <c r="E21" s="65"/>
      <c r="F21" s="65"/>
      <c r="G21" s="62"/>
      <c r="H21" s="65" t="s">
        <v>68</v>
      </c>
      <c r="I21" s="66"/>
      <c r="J21" s="52">
        <v>20</v>
      </c>
      <c r="K21" s="56"/>
      <c r="L21" s="57" t="s">
        <v>72</v>
      </c>
      <c r="M21" s="126">
        <f>SUM(M17:M20)</f>
        <v>0</v>
      </c>
    </row>
    <row r="22" spans="2:13" ht="18" customHeight="1" thickTop="1">
      <c r="B22" s="58" t="s">
        <v>73</v>
      </c>
      <c r="C22" s="59"/>
      <c r="D22" s="59"/>
      <c r="E22" s="59"/>
      <c r="F22" s="60"/>
      <c r="G22" s="62"/>
      <c r="H22" s="65"/>
      <c r="I22" s="66"/>
      <c r="J22" s="77" t="s">
        <v>74</v>
      </c>
      <c r="K22" s="41" t="s">
        <v>75</v>
      </c>
      <c r="L22" s="43"/>
      <c r="M22" s="78"/>
    </row>
    <row r="23" spans="2:13" ht="18" customHeight="1">
      <c r="B23" s="62"/>
      <c r="C23" s="63" t="s">
        <v>65</v>
      </c>
      <c r="D23" s="63"/>
      <c r="E23" s="63" t="s">
        <v>66</v>
      </c>
      <c r="F23" s="64"/>
      <c r="G23" s="62"/>
      <c r="H23" s="65"/>
      <c r="I23" s="66"/>
      <c r="J23" s="44">
        <v>21</v>
      </c>
      <c r="K23" s="46"/>
      <c r="L23" s="71" t="s">
        <v>76</v>
      </c>
      <c r="M23" s="120">
        <f>ROUND(F15,2)+I15+M15+M21</f>
        <v>0</v>
      </c>
    </row>
    <row r="24" spans="2:13" ht="18" customHeight="1">
      <c r="B24" s="68"/>
      <c r="C24" s="65" t="s">
        <v>68</v>
      </c>
      <c r="D24" s="65"/>
      <c r="E24" s="65"/>
      <c r="F24" s="69"/>
      <c r="G24" s="62"/>
      <c r="H24" s="65"/>
      <c r="I24" s="66"/>
      <c r="J24" s="48">
        <v>22</v>
      </c>
      <c r="K24" s="50" t="s">
        <v>77</v>
      </c>
      <c r="L24" s="127">
        <f>M23-L25</f>
        <v>0</v>
      </c>
      <c r="M24" s="122">
        <f>ROUND((L24*20)/100,2)</f>
        <v>0</v>
      </c>
    </row>
    <row r="25" spans="2:13" ht="18" customHeight="1" thickBot="1">
      <c r="B25" s="68"/>
      <c r="C25" s="65"/>
      <c r="D25" s="65"/>
      <c r="E25" s="65"/>
      <c r="F25" s="69"/>
      <c r="G25" s="62"/>
      <c r="H25" s="65"/>
      <c r="I25" s="66"/>
      <c r="J25" s="48">
        <v>23</v>
      </c>
      <c r="K25" s="50" t="s">
        <v>78</v>
      </c>
      <c r="L25" s="127">
        <f>SUMIF(Prehlad!O11:O9999,0,Prehlad!J11:J9999)</f>
        <v>0</v>
      </c>
      <c r="M25" s="122">
        <f>ROUND((L25*0)/100,1)</f>
        <v>0</v>
      </c>
    </row>
    <row r="26" spans="2:13" ht="18" customHeight="1" thickBot="1">
      <c r="B26" s="68"/>
      <c r="C26" s="65"/>
      <c r="D26" s="65"/>
      <c r="E26" s="65"/>
      <c r="F26" s="69"/>
      <c r="G26" s="62"/>
      <c r="H26" s="65"/>
      <c r="I26" s="66"/>
      <c r="J26" s="52">
        <v>24</v>
      </c>
      <c r="K26" s="56"/>
      <c r="L26" s="57" t="s">
        <v>79</v>
      </c>
      <c r="M26" s="126">
        <f>M23+M24+M25</f>
        <v>0</v>
      </c>
    </row>
    <row r="27" spans="2:13" ht="17.100000000000001" customHeight="1" thickTop="1" thickBot="1">
      <c r="B27" s="72"/>
      <c r="C27" s="73"/>
      <c r="D27" s="73"/>
      <c r="E27" s="73"/>
      <c r="F27" s="73"/>
      <c r="G27" s="72"/>
      <c r="H27" s="73"/>
      <c r="I27" s="74"/>
      <c r="J27" s="79" t="s">
        <v>80</v>
      </c>
      <c r="K27" s="80" t="s">
        <v>81</v>
      </c>
      <c r="L27" s="37"/>
      <c r="M27" s="81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showGridLines="0" workbookViewId="0">
      <pane ySplit="10" topLeftCell="A11" activePane="bottomLeft" state="frozen"/>
      <selection pane="bottomLeft" activeCell="A11" sqref="A11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3" t="s">
        <v>82</v>
      </c>
      <c r="C1" s="1"/>
      <c r="E1" s="23" t="s">
        <v>83</v>
      </c>
      <c r="F1" s="1"/>
      <c r="G1" s="1"/>
      <c r="Z1" s="75" t="s">
        <v>1</v>
      </c>
      <c r="AA1" s="75" t="s">
        <v>2</v>
      </c>
      <c r="AB1" s="75" t="s">
        <v>3</v>
      </c>
      <c r="AC1" s="75" t="s">
        <v>4</v>
      </c>
      <c r="AD1" s="75" t="s">
        <v>5</v>
      </c>
    </row>
    <row r="2" spans="1:30">
      <c r="A2" s="23" t="s">
        <v>84</v>
      </c>
      <c r="C2" s="1"/>
      <c r="E2" s="23" t="s">
        <v>85</v>
      </c>
      <c r="F2" s="1"/>
      <c r="G2" s="1"/>
      <c r="Z2" s="75" t="s">
        <v>10</v>
      </c>
      <c r="AA2" s="100" t="s">
        <v>86</v>
      </c>
      <c r="AB2" s="100" t="s">
        <v>12</v>
      </c>
      <c r="AC2" s="100"/>
      <c r="AD2" s="101"/>
    </row>
    <row r="3" spans="1:30">
      <c r="A3" s="23" t="s">
        <v>87</v>
      </c>
      <c r="C3" s="1"/>
      <c r="E3" s="23" t="s">
        <v>88</v>
      </c>
      <c r="F3" s="1"/>
      <c r="G3" s="1"/>
      <c r="Z3" s="75" t="s">
        <v>16</v>
      </c>
      <c r="AA3" s="100" t="s">
        <v>89</v>
      </c>
      <c r="AB3" s="100" t="s">
        <v>12</v>
      </c>
      <c r="AC3" s="100" t="s">
        <v>18</v>
      </c>
      <c r="AD3" s="101" t="s">
        <v>19</v>
      </c>
    </row>
    <row r="4" spans="1:30">
      <c r="B4" s="1"/>
      <c r="C4" s="1"/>
      <c r="D4" s="1"/>
      <c r="E4" s="1"/>
      <c r="F4" s="1"/>
      <c r="G4" s="1"/>
      <c r="Z4" s="75" t="s">
        <v>24</v>
      </c>
      <c r="AA4" s="100" t="s">
        <v>90</v>
      </c>
      <c r="AB4" s="100" t="s">
        <v>12</v>
      </c>
      <c r="AC4" s="100"/>
      <c r="AD4" s="101"/>
    </row>
    <row r="5" spans="1:30">
      <c r="A5" s="23" t="s">
        <v>91</v>
      </c>
      <c r="B5" s="1"/>
      <c r="C5" s="1"/>
      <c r="D5" s="1"/>
      <c r="E5" s="1"/>
      <c r="F5" s="1"/>
      <c r="G5" s="1"/>
      <c r="Z5" s="75" t="s">
        <v>31</v>
      </c>
      <c r="AA5" s="100" t="s">
        <v>89</v>
      </c>
      <c r="AB5" s="100" t="s">
        <v>12</v>
      </c>
      <c r="AC5" s="100" t="s">
        <v>18</v>
      </c>
      <c r="AD5" s="101" t="s">
        <v>19</v>
      </c>
    </row>
    <row r="6" spans="1:30">
      <c r="A6" s="23" t="s">
        <v>92</v>
      </c>
      <c r="B6" s="1"/>
      <c r="C6" s="1"/>
      <c r="D6" s="1"/>
      <c r="E6" s="1"/>
      <c r="F6" s="1"/>
      <c r="G6" s="1"/>
    </row>
    <row r="7" spans="1:30">
      <c r="A7" s="23"/>
      <c r="B7" s="1"/>
      <c r="C7" s="1"/>
      <c r="D7" s="1"/>
      <c r="E7" s="1"/>
      <c r="F7" s="1"/>
      <c r="G7" s="1"/>
    </row>
    <row r="8" spans="1:30" ht="14.25" thickBot="1">
      <c r="A8" s="1" t="s">
        <v>93</v>
      </c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94</v>
      </c>
      <c r="B9" s="10" t="s">
        <v>95</v>
      </c>
      <c r="C9" s="10" t="s">
        <v>96</v>
      </c>
      <c r="D9" s="10" t="s">
        <v>97</v>
      </c>
      <c r="E9" s="20" t="s">
        <v>98</v>
      </c>
      <c r="F9" s="21" t="s">
        <v>99</v>
      </c>
      <c r="G9" s="1"/>
    </row>
    <row r="10" spans="1:30" ht="13.5" thickBot="1">
      <c r="A10" s="15"/>
      <c r="B10" s="16" t="s">
        <v>100</v>
      </c>
      <c r="C10" s="16" t="s">
        <v>42</v>
      </c>
      <c r="D10" s="16"/>
      <c r="E10" s="16" t="s">
        <v>97</v>
      </c>
      <c r="F10" s="22" t="s">
        <v>97</v>
      </c>
      <c r="G10" s="103" t="s">
        <v>101</v>
      </c>
    </row>
    <row r="11" spans="1:30" ht="13.5" thickTop="1"/>
    <row r="12" spans="1:30">
      <c r="A12" s="1" t="s">
        <v>102</v>
      </c>
      <c r="B12" s="6">
        <f>Prehlad!H17</f>
        <v>0</v>
      </c>
      <c r="C12" s="6">
        <f>Prehlad!I17</f>
        <v>0</v>
      </c>
      <c r="D12" s="6">
        <f>Prehlad!J17</f>
        <v>0</v>
      </c>
      <c r="E12" s="7">
        <f>Prehlad!L17</f>
        <v>8.0999999999999996E-4</v>
      </c>
      <c r="F12" s="5">
        <f>Prehlad!N17</f>
        <v>0</v>
      </c>
      <c r="G12" s="5">
        <f>Prehlad!W17</f>
        <v>0.47699999999999998</v>
      </c>
    </row>
    <row r="13" spans="1:30">
      <c r="A13" s="1" t="s">
        <v>103</v>
      </c>
      <c r="B13" s="6">
        <f>Prehlad!H32</f>
        <v>0</v>
      </c>
      <c r="C13" s="6">
        <f>Prehlad!I32</f>
        <v>0</v>
      </c>
      <c r="D13" s="6">
        <f>Prehlad!J32</f>
        <v>0</v>
      </c>
      <c r="E13" s="7">
        <f>Prehlad!L32</f>
        <v>1.5740000000000001E-2</v>
      </c>
      <c r="F13" s="5">
        <f>Prehlad!N32</f>
        <v>0</v>
      </c>
      <c r="G13" s="5">
        <f>Prehlad!W32</f>
        <v>11.439</v>
      </c>
    </row>
    <row r="14" spans="1:30">
      <c r="A14" s="1" t="s">
        <v>104</v>
      </c>
      <c r="B14" s="6">
        <f>Prehlad!H34</f>
        <v>0</v>
      </c>
      <c r="C14" s="6">
        <f>Prehlad!I34</f>
        <v>0</v>
      </c>
      <c r="D14" s="6">
        <f>Prehlad!J34</f>
        <v>0</v>
      </c>
      <c r="E14" s="7">
        <f>Prehlad!L34</f>
        <v>1.6550000000000002E-2</v>
      </c>
      <c r="F14" s="5">
        <f>Prehlad!N34</f>
        <v>0</v>
      </c>
      <c r="G14" s="5">
        <f>Prehlad!W34</f>
        <v>11.916</v>
      </c>
    </row>
    <row r="17" spans="1:7">
      <c r="A17" s="1" t="s">
        <v>105</v>
      </c>
      <c r="B17" s="6">
        <f>Prehlad!H36</f>
        <v>0</v>
      </c>
      <c r="C17" s="6">
        <f>Prehlad!I36</f>
        <v>0</v>
      </c>
      <c r="D17" s="6">
        <f>Prehlad!J36</f>
        <v>0</v>
      </c>
      <c r="E17" s="7">
        <f>Prehlad!L36</f>
        <v>1.6550000000000002E-2</v>
      </c>
      <c r="F17" s="5">
        <f>Prehlad!N36</f>
        <v>0</v>
      </c>
      <c r="G17" s="5">
        <f>Prehlad!W36</f>
        <v>11.916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showGridLines="0" tabSelected="1" workbookViewId="0">
      <pane ySplit="10" topLeftCell="A11" activePane="bottomLeft" state="frozen"/>
      <selection pane="bottomLeft" activeCell="G23" sqref="G23"/>
    </sheetView>
  </sheetViews>
  <sheetFormatPr defaultRowHeight="12.75"/>
  <cols>
    <col min="1" max="1" width="4.7109375" style="110" customWidth="1"/>
    <col min="2" max="2" width="5.28515625" style="111" customWidth="1"/>
    <col min="3" max="3" width="9.42578125" style="112" customWidth="1"/>
    <col min="4" max="4" width="35.7109375" style="118" customWidth="1"/>
    <col min="5" max="5" width="11.28515625" style="114" customWidth="1"/>
    <col min="6" max="6" width="3.42578125" style="113" customWidth="1"/>
    <col min="7" max="7" width="7.28515625" style="115" customWidth="1"/>
    <col min="8" max="8" width="7.5703125" style="115" customWidth="1"/>
    <col min="9" max="9" width="10.28515625" style="115" customWidth="1"/>
    <col min="10" max="10" width="8.28515625" style="115" customWidth="1"/>
    <col min="11" max="11" width="7.42578125" style="116" customWidth="1"/>
    <col min="12" max="12" width="8.28515625" style="116" customWidth="1"/>
    <col min="13" max="13" width="7.140625" style="114" customWidth="1"/>
    <col min="14" max="14" width="7" style="114" customWidth="1"/>
    <col min="15" max="15" width="3.5703125" style="113" customWidth="1"/>
    <col min="16" max="16" width="12.7109375" style="113" customWidth="1"/>
    <col min="17" max="19" width="11.28515625" style="114" customWidth="1"/>
    <col min="20" max="20" width="10.5703125" style="117" customWidth="1"/>
    <col min="21" max="21" width="10.28515625" style="117" customWidth="1"/>
    <col min="22" max="22" width="5.7109375" style="117" customWidth="1"/>
    <col min="23" max="23" width="9.140625" style="114"/>
    <col min="24" max="25" width="9.140625" style="113"/>
    <col min="26" max="26" width="7.5703125" style="112" customWidth="1"/>
    <col min="27" max="27" width="24.85546875" style="112" customWidth="1"/>
    <col min="28" max="28" width="4.28515625" style="113" customWidth="1"/>
    <col min="29" max="29" width="8.28515625" style="113" customWidth="1"/>
    <col min="30" max="30" width="8.7109375" style="113" customWidth="1"/>
    <col min="31" max="34" width="9.140625" style="113"/>
    <col min="35" max="16384" width="9.140625" style="1"/>
  </cols>
  <sheetData>
    <row r="1" spans="1:34">
      <c r="A1" s="23" t="s">
        <v>82</v>
      </c>
      <c r="B1" s="1"/>
      <c r="C1" s="1"/>
      <c r="D1" s="1"/>
      <c r="E1" s="1"/>
      <c r="F1" s="1"/>
      <c r="G1" s="6"/>
      <c r="H1" s="1"/>
      <c r="I1" s="23" t="s">
        <v>83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9" t="s">
        <v>1</v>
      </c>
      <c r="AA1" s="109" t="s">
        <v>2</v>
      </c>
      <c r="AB1" s="75" t="s">
        <v>3</v>
      </c>
      <c r="AC1" s="75" t="s">
        <v>4</v>
      </c>
      <c r="AD1" s="75" t="s">
        <v>5</v>
      </c>
      <c r="AE1" s="1"/>
      <c r="AF1" s="1"/>
      <c r="AG1" s="1"/>
      <c r="AH1" s="1"/>
    </row>
    <row r="2" spans="1:34">
      <c r="A2" s="23" t="s">
        <v>84</v>
      </c>
      <c r="B2" s="1"/>
      <c r="C2" s="1"/>
      <c r="D2" s="1"/>
      <c r="E2" s="1"/>
      <c r="F2" s="1"/>
      <c r="G2" s="6"/>
      <c r="H2" s="8"/>
      <c r="I2" s="23" t="s">
        <v>85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9" t="s">
        <v>10</v>
      </c>
      <c r="AA2" s="101" t="s">
        <v>106</v>
      </c>
      <c r="AB2" s="100" t="s">
        <v>12</v>
      </c>
      <c r="AC2" s="100"/>
      <c r="AD2" s="101"/>
      <c r="AE2" s="1"/>
      <c r="AF2" s="1"/>
      <c r="AG2" s="1"/>
      <c r="AH2" s="1"/>
    </row>
    <row r="3" spans="1:34">
      <c r="A3" s="23" t="s">
        <v>87</v>
      </c>
      <c r="B3" s="1"/>
      <c r="C3" s="1"/>
      <c r="D3" s="1"/>
      <c r="E3" s="1"/>
      <c r="F3" s="1"/>
      <c r="G3" s="6"/>
      <c r="H3" s="1"/>
      <c r="I3" s="23" t="s">
        <v>88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9" t="s">
        <v>16</v>
      </c>
      <c r="AA3" s="101" t="s">
        <v>107</v>
      </c>
      <c r="AB3" s="100" t="s">
        <v>12</v>
      </c>
      <c r="AC3" s="100" t="s">
        <v>18</v>
      </c>
      <c r="AD3" s="101" t="s">
        <v>19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9" t="s">
        <v>24</v>
      </c>
      <c r="AA4" s="101" t="s">
        <v>108</v>
      </c>
      <c r="AB4" s="100" t="s">
        <v>12</v>
      </c>
      <c r="AC4" s="100"/>
      <c r="AD4" s="101"/>
      <c r="AE4" s="1"/>
      <c r="AF4" s="1"/>
      <c r="AG4" s="1"/>
      <c r="AH4" s="1"/>
    </row>
    <row r="5" spans="1:34">
      <c r="A5" s="23" t="s">
        <v>91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9" t="s">
        <v>31</v>
      </c>
      <c r="AA5" s="101" t="s">
        <v>107</v>
      </c>
      <c r="AB5" s="100" t="s">
        <v>12</v>
      </c>
      <c r="AC5" s="100" t="s">
        <v>18</v>
      </c>
      <c r="AD5" s="101" t="s">
        <v>19</v>
      </c>
      <c r="AE5" s="1"/>
      <c r="AF5" s="1"/>
      <c r="AG5" s="1"/>
      <c r="AH5" s="1"/>
    </row>
    <row r="6" spans="1:34">
      <c r="A6" s="23" t="s">
        <v>92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2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93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109</v>
      </c>
      <c r="B9" s="10" t="s">
        <v>110</v>
      </c>
      <c r="C9" s="10" t="s">
        <v>111</v>
      </c>
      <c r="D9" s="10" t="s">
        <v>112</v>
      </c>
      <c r="E9" s="10" t="s">
        <v>113</v>
      </c>
      <c r="F9" s="10" t="s">
        <v>114</v>
      </c>
      <c r="G9" s="10" t="s">
        <v>115</v>
      </c>
      <c r="H9" s="10" t="s">
        <v>95</v>
      </c>
      <c r="I9" s="10" t="s">
        <v>96</v>
      </c>
      <c r="J9" s="10" t="s">
        <v>97</v>
      </c>
      <c r="K9" s="11" t="s">
        <v>98</v>
      </c>
      <c r="L9" s="12"/>
      <c r="M9" s="13" t="s">
        <v>99</v>
      </c>
      <c r="N9" s="12"/>
      <c r="O9" s="14" t="s">
        <v>116</v>
      </c>
      <c r="P9" s="96" t="s">
        <v>117</v>
      </c>
      <c r="Q9" s="97" t="s">
        <v>113</v>
      </c>
      <c r="R9" s="97" t="s">
        <v>113</v>
      </c>
      <c r="S9" s="94" t="s">
        <v>113</v>
      </c>
      <c r="T9" s="102" t="s">
        <v>118</v>
      </c>
      <c r="U9" s="102" t="s">
        <v>119</v>
      </c>
      <c r="V9" s="102" t="s">
        <v>120</v>
      </c>
      <c r="W9" s="103" t="s">
        <v>101</v>
      </c>
      <c r="X9" s="103" t="s">
        <v>121</v>
      </c>
      <c r="Y9" s="103" t="s">
        <v>122</v>
      </c>
      <c r="Z9" s="108" t="s">
        <v>123</v>
      </c>
      <c r="AA9" s="108" t="s">
        <v>124</v>
      </c>
      <c r="AB9" s="1"/>
      <c r="AC9" s="1"/>
      <c r="AD9" s="1"/>
      <c r="AE9" s="1"/>
      <c r="AF9" s="1"/>
      <c r="AG9" s="1"/>
      <c r="AH9" s="1"/>
    </row>
    <row r="10" spans="1:34" ht="13.5" thickBot="1">
      <c r="A10" s="15" t="s">
        <v>125</v>
      </c>
      <c r="B10" s="16" t="s">
        <v>126</v>
      </c>
      <c r="C10" s="17"/>
      <c r="D10" s="16" t="s">
        <v>127</v>
      </c>
      <c r="E10" s="16" t="s">
        <v>128</v>
      </c>
      <c r="F10" s="16" t="s">
        <v>129</v>
      </c>
      <c r="G10" s="16" t="s">
        <v>130</v>
      </c>
      <c r="H10" s="16" t="s">
        <v>100</v>
      </c>
      <c r="I10" s="16" t="s">
        <v>42</v>
      </c>
      <c r="J10" s="16"/>
      <c r="K10" s="16" t="s">
        <v>115</v>
      </c>
      <c r="L10" s="16" t="s">
        <v>97</v>
      </c>
      <c r="M10" s="18" t="s">
        <v>115</v>
      </c>
      <c r="N10" s="16" t="s">
        <v>97</v>
      </c>
      <c r="O10" s="19" t="s">
        <v>131</v>
      </c>
      <c r="P10" s="98"/>
      <c r="Q10" s="99" t="s">
        <v>132</v>
      </c>
      <c r="R10" s="99" t="s">
        <v>133</v>
      </c>
      <c r="S10" s="95" t="s">
        <v>134</v>
      </c>
      <c r="T10" s="102" t="s">
        <v>135</v>
      </c>
      <c r="U10" s="102" t="s">
        <v>136</v>
      </c>
      <c r="V10" s="102" t="s">
        <v>137</v>
      </c>
      <c r="W10" s="5"/>
      <c r="X10" s="1"/>
      <c r="Y10" s="1"/>
      <c r="Z10" s="108" t="s">
        <v>138</v>
      </c>
      <c r="AA10" s="108" t="s">
        <v>125</v>
      </c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28" t="s">
        <v>139</v>
      </c>
    </row>
    <row r="13" spans="1:34">
      <c r="B13" s="112" t="s">
        <v>102</v>
      </c>
    </row>
    <row r="14" spans="1:34" ht="25.5">
      <c r="A14" s="110">
        <v>1</v>
      </c>
      <c r="B14" s="111" t="s">
        <v>140</v>
      </c>
      <c r="C14" s="112" t="s">
        <v>141</v>
      </c>
      <c r="D14" s="118" t="s">
        <v>142</v>
      </c>
      <c r="E14" s="114">
        <v>9</v>
      </c>
      <c r="F14" s="113" t="s">
        <v>143</v>
      </c>
      <c r="H14" s="115">
        <f>ROUND(E14*G14, 2)</f>
        <v>0</v>
      </c>
      <c r="J14" s="115">
        <f>ROUND(E14*G14, 2)</f>
        <v>0</v>
      </c>
      <c r="K14" s="116">
        <v>3.0000000000000001E-5</v>
      </c>
      <c r="L14" s="116">
        <f>E14*K14</f>
        <v>2.7E-4</v>
      </c>
      <c r="O14" s="113">
        <v>20</v>
      </c>
      <c r="P14" s="113" t="s">
        <v>144</v>
      </c>
      <c r="V14" s="117" t="s">
        <v>145</v>
      </c>
      <c r="W14" s="114">
        <v>0.47699999999999998</v>
      </c>
      <c r="Z14" s="112" t="s">
        <v>146</v>
      </c>
      <c r="AA14" s="112" t="s">
        <v>147</v>
      </c>
    </row>
    <row r="15" spans="1:34">
      <c r="A15" s="110">
        <v>2</v>
      </c>
      <c r="B15" s="111" t="s">
        <v>148</v>
      </c>
      <c r="C15" s="112" t="s">
        <v>149</v>
      </c>
      <c r="D15" s="118" t="s">
        <v>150</v>
      </c>
      <c r="E15" s="114">
        <v>9</v>
      </c>
      <c r="F15" s="113" t="s">
        <v>143</v>
      </c>
      <c r="I15" s="115">
        <f>ROUND(E15*G15, 2)</f>
        <v>0</v>
      </c>
      <c r="J15" s="115">
        <f>ROUND(E15*G15, 2)</f>
        <v>0</v>
      </c>
      <c r="K15" s="116">
        <v>6.0000000000000002E-5</v>
      </c>
      <c r="L15" s="116">
        <f>E15*K15</f>
        <v>5.4000000000000001E-4</v>
      </c>
      <c r="O15" s="113">
        <v>20</v>
      </c>
      <c r="P15" s="113" t="s">
        <v>144</v>
      </c>
      <c r="V15" s="117" t="s">
        <v>145</v>
      </c>
      <c r="Z15" s="112" t="s">
        <v>151</v>
      </c>
      <c r="AA15" s="112" t="s">
        <v>144</v>
      </c>
    </row>
    <row r="16" spans="1:34">
      <c r="A16" s="110">
        <v>3</v>
      </c>
      <c r="B16" s="111" t="s">
        <v>148</v>
      </c>
      <c r="C16" s="112" t="s">
        <v>152</v>
      </c>
      <c r="D16" s="118" t="s">
        <v>153</v>
      </c>
      <c r="E16" s="114">
        <v>1</v>
      </c>
      <c r="F16" s="113" t="s">
        <v>154</v>
      </c>
      <c r="I16" s="115">
        <f>ROUND(E16*G16, 2)</f>
        <v>0</v>
      </c>
      <c r="J16" s="115">
        <f>ROUND(E16*G16, 2)</f>
        <v>0</v>
      </c>
      <c r="O16" s="113">
        <v>20</v>
      </c>
      <c r="P16" s="113" t="s">
        <v>144</v>
      </c>
      <c r="V16" s="117" t="s">
        <v>145</v>
      </c>
      <c r="Z16" s="112" t="s">
        <v>155</v>
      </c>
      <c r="AA16" s="112" t="s">
        <v>144</v>
      </c>
    </row>
    <row r="17" spans="1:27">
      <c r="D17" s="129" t="s">
        <v>156</v>
      </c>
      <c r="E17" s="130">
        <f>J17</f>
        <v>0</v>
      </c>
      <c r="H17" s="130">
        <f>SUM(H12:H16)</f>
        <v>0</v>
      </c>
      <c r="I17" s="130">
        <f>SUM(I12:I16)</f>
        <v>0</v>
      </c>
      <c r="J17" s="130">
        <f>SUM(J12:J16)</f>
        <v>0</v>
      </c>
      <c r="L17" s="131">
        <f>SUM(L12:L16)</f>
        <v>8.0999999999999996E-4</v>
      </c>
      <c r="N17" s="132">
        <f>SUM(N12:N16)</f>
        <v>0</v>
      </c>
      <c r="W17" s="114">
        <f>SUM(W12:W16)</f>
        <v>0.47699999999999998</v>
      </c>
    </row>
    <row r="19" spans="1:27">
      <c r="B19" s="112" t="s">
        <v>103</v>
      </c>
    </row>
    <row r="20" spans="1:27" ht="25.5">
      <c r="A20" s="110">
        <v>4</v>
      </c>
      <c r="B20" s="111" t="s">
        <v>157</v>
      </c>
      <c r="C20" s="112" t="s">
        <v>158</v>
      </c>
      <c r="D20" s="118" t="s">
        <v>159</v>
      </c>
      <c r="E20" s="114">
        <v>1</v>
      </c>
      <c r="F20" s="113" t="s">
        <v>160</v>
      </c>
      <c r="H20" s="115">
        <f t="shared" ref="H20:H26" si="0">ROUND(E20*G20, 2)</f>
        <v>0</v>
      </c>
      <c r="J20" s="115">
        <f t="shared" ref="J20:J31" si="1">ROUND(E20*G20, 2)</f>
        <v>0</v>
      </c>
      <c r="O20" s="113">
        <v>20</v>
      </c>
      <c r="P20" s="113" t="s">
        <v>144</v>
      </c>
      <c r="V20" s="117" t="s">
        <v>145</v>
      </c>
      <c r="W20" s="114">
        <v>5.8000000000000003E-2</v>
      </c>
      <c r="Z20" s="112" t="s">
        <v>161</v>
      </c>
      <c r="AA20" s="112" t="s">
        <v>162</v>
      </c>
    </row>
    <row r="21" spans="1:27" ht="25.5">
      <c r="A21" s="110">
        <v>5</v>
      </c>
      <c r="B21" s="111" t="s">
        <v>157</v>
      </c>
      <c r="C21" s="112" t="s">
        <v>163</v>
      </c>
      <c r="D21" s="118" t="s">
        <v>164</v>
      </c>
      <c r="E21" s="114">
        <v>1</v>
      </c>
      <c r="F21" s="113" t="s">
        <v>165</v>
      </c>
      <c r="H21" s="115">
        <f t="shared" si="0"/>
        <v>0</v>
      </c>
      <c r="J21" s="115">
        <f t="shared" si="1"/>
        <v>0</v>
      </c>
      <c r="K21" s="116">
        <v>8.3000000000000001E-4</v>
      </c>
      <c r="L21" s="116">
        <f>E21*K21</f>
        <v>8.3000000000000001E-4</v>
      </c>
      <c r="O21" s="113">
        <v>20</v>
      </c>
      <c r="P21" s="113" t="s">
        <v>144</v>
      </c>
      <c r="V21" s="117" t="s">
        <v>145</v>
      </c>
      <c r="W21" s="114">
        <v>0.26800000000000002</v>
      </c>
      <c r="Z21" s="112" t="s">
        <v>161</v>
      </c>
      <c r="AA21" s="112" t="s">
        <v>166</v>
      </c>
    </row>
    <row r="22" spans="1:27" ht="25.5">
      <c r="A22" s="110">
        <v>6</v>
      </c>
      <c r="B22" s="111" t="s">
        <v>157</v>
      </c>
      <c r="C22" s="112" t="s">
        <v>167</v>
      </c>
      <c r="D22" s="118" t="s">
        <v>168</v>
      </c>
      <c r="E22" s="114">
        <v>1</v>
      </c>
      <c r="F22" s="113" t="s">
        <v>165</v>
      </c>
      <c r="H22" s="115">
        <f t="shared" si="0"/>
        <v>0</v>
      </c>
      <c r="J22" s="115">
        <f t="shared" si="1"/>
        <v>0</v>
      </c>
      <c r="K22" s="116">
        <v>3.79E-3</v>
      </c>
      <c r="L22" s="116">
        <f>E22*K22</f>
        <v>3.79E-3</v>
      </c>
      <c r="O22" s="113">
        <v>20</v>
      </c>
      <c r="P22" s="113" t="s">
        <v>144</v>
      </c>
      <c r="V22" s="117" t="s">
        <v>145</v>
      </c>
      <c r="W22" s="114">
        <v>1.1519999999999999</v>
      </c>
      <c r="Z22" s="112" t="s">
        <v>161</v>
      </c>
      <c r="AA22" s="112" t="s">
        <v>169</v>
      </c>
    </row>
    <row r="23" spans="1:27" ht="25.5">
      <c r="A23" s="110">
        <v>7</v>
      </c>
      <c r="B23" s="111" t="s">
        <v>157</v>
      </c>
      <c r="C23" s="112" t="s">
        <v>170</v>
      </c>
      <c r="D23" s="118" t="s">
        <v>171</v>
      </c>
      <c r="E23" s="114">
        <v>1</v>
      </c>
      <c r="F23" s="113" t="s">
        <v>160</v>
      </c>
      <c r="H23" s="115">
        <f t="shared" si="0"/>
        <v>0</v>
      </c>
      <c r="J23" s="115">
        <f t="shared" si="1"/>
        <v>0</v>
      </c>
      <c r="K23" s="116">
        <v>5.4000000000000001E-4</v>
      </c>
      <c r="L23" s="116">
        <f>E23*K23</f>
        <v>5.4000000000000001E-4</v>
      </c>
      <c r="O23" s="113">
        <v>20</v>
      </c>
      <c r="P23" s="113" t="s">
        <v>144</v>
      </c>
      <c r="V23" s="117" t="s">
        <v>145</v>
      </c>
      <c r="W23" s="114">
        <v>0.67800000000000005</v>
      </c>
      <c r="Z23" s="112" t="s">
        <v>161</v>
      </c>
      <c r="AA23" s="112" t="s">
        <v>172</v>
      </c>
    </row>
    <row r="24" spans="1:27">
      <c r="A24" s="110">
        <v>8</v>
      </c>
      <c r="B24" s="111" t="s">
        <v>157</v>
      </c>
      <c r="C24" s="112" t="s">
        <v>173</v>
      </c>
      <c r="D24" s="118" t="s">
        <v>174</v>
      </c>
      <c r="E24" s="114">
        <v>9</v>
      </c>
      <c r="F24" s="113" t="s">
        <v>143</v>
      </c>
      <c r="H24" s="115">
        <f t="shared" si="0"/>
        <v>0</v>
      </c>
      <c r="J24" s="115">
        <f t="shared" si="1"/>
        <v>0</v>
      </c>
      <c r="K24" s="116">
        <v>2.3000000000000001E-4</v>
      </c>
      <c r="L24" s="116">
        <f>E24*K24</f>
        <v>2.0700000000000002E-3</v>
      </c>
      <c r="O24" s="113">
        <v>20</v>
      </c>
      <c r="P24" s="113" t="s">
        <v>144</v>
      </c>
      <c r="V24" s="117" t="s">
        <v>145</v>
      </c>
      <c r="W24" s="114">
        <v>6.633</v>
      </c>
      <c r="Z24" s="112" t="s">
        <v>161</v>
      </c>
      <c r="AA24" s="112" t="s">
        <v>175</v>
      </c>
    </row>
    <row r="25" spans="1:27" ht="25.5">
      <c r="A25" s="110">
        <v>9</v>
      </c>
      <c r="B25" s="111" t="s">
        <v>157</v>
      </c>
      <c r="C25" s="112" t="s">
        <v>176</v>
      </c>
      <c r="D25" s="118" t="s">
        <v>177</v>
      </c>
      <c r="E25" s="114">
        <v>1</v>
      </c>
      <c r="F25" s="113" t="s">
        <v>160</v>
      </c>
      <c r="H25" s="115">
        <f t="shared" si="0"/>
        <v>0</v>
      </c>
      <c r="J25" s="115">
        <f t="shared" si="1"/>
        <v>0</v>
      </c>
      <c r="O25" s="113">
        <v>20</v>
      </c>
      <c r="P25" s="113" t="s">
        <v>144</v>
      </c>
      <c r="V25" s="117" t="s">
        <v>145</v>
      </c>
      <c r="W25" s="114">
        <v>0.46600000000000003</v>
      </c>
      <c r="Z25" s="112" t="s">
        <v>161</v>
      </c>
      <c r="AA25" s="112" t="s">
        <v>178</v>
      </c>
    </row>
    <row r="26" spans="1:27">
      <c r="A26" s="110">
        <v>10</v>
      </c>
      <c r="B26" s="111" t="s">
        <v>157</v>
      </c>
      <c r="C26" s="112" t="s">
        <v>179</v>
      </c>
      <c r="D26" s="118" t="s">
        <v>180</v>
      </c>
      <c r="E26" s="114">
        <v>2</v>
      </c>
      <c r="F26" s="113" t="s">
        <v>160</v>
      </c>
      <c r="H26" s="115">
        <f t="shared" si="0"/>
        <v>0</v>
      </c>
      <c r="J26" s="115">
        <f t="shared" si="1"/>
        <v>0</v>
      </c>
      <c r="K26" s="116">
        <v>7.6000000000000004E-4</v>
      </c>
      <c r="L26" s="116">
        <f>E26*K26</f>
        <v>1.5200000000000001E-3</v>
      </c>
      <c r="O26" s="113">
        <v>20</v>
      </c>
      <c r="P26" s="113" t="s">
        <v>144</v>
      </c>
      <c r="V26" s="117" t="s">
        <v>145</v>
      </c>
      <c r="W26" s="114">
        <v>0.54600000000000004</v>
      </c>
      <c r="Z26" s="112" t="s">
        <v>161</v>
      </c>
      <c r="AA26" s="112" t="s">
        <v>181</v>
      </c>
    </row>
    <row r="27" spans="1:27">
      <c r="A27" s="110">
        <v>11</v>
      </c>
      <c r="B27" s="111" t="s">
        <v>148</v>
      </c>
      <c r="C27" s="112" t="s">
        <v>182</v>
      </c>
      <c r="D27" s="118" t="s">
        <v>183</v>
      </c>
      <c r="E27" s="114">
        <v>1</v>
      </c>
      <c r="F27" s="113" t="s">
        <v>160</v>
      </c>
      <c r="I27" s="115">
        <f>ROUND(E27*G27, 2)</f>
        <v>0</v>
      </c>
      <c r="J27" s="115">
        <f t="shared" si="1"/>
        <v>0</v>
      </c>
      <c r="K27" s="116">
        <v>5.5000000000000003E-4</v>
      </c>
      <c r="L27" s="116">
        <f>E27*K27</f>
        <v>5.5000000000000003E-4</v>
      </c>
      <c r="O27" s="113">
        <v>20</v>
      </c>
      <c r="P27" s="113" t="s">
        <v>144</v>
      </c>
      <c r="V27" s="117" t="s">
        <v>145</v>
      </c>
      <c r="Z27" s="112" t="s">
        <v>184</v>
      </c>
      <c r="AA27" s="112" t="s">
        <v>144</v>
      </c>
    </row>
    <row r="28" spans="1:27">
      <c r="A28" s="110">
        <v>12</v>
      </c>
      <c r="B28" s="111" t="s">
        <v>157</v>
      </c>
      <c r="C28" s="112" t="s">
        <v>185</v>
      </c>
      <c r="D28" s="118" t="s">
        <v>186</v>
      </c>
      <c r="E28" s="114">
        <v>1</v>
      </c>
      <c r="F28" s="113" t="s">
        <v>160</v>
      </c>
      <c r="H28" s="115">
        <f>ROUND(E28*G28, 2)</f>
        <v>0</v>
      </c>
      <c r="J28" s="115">
        <f t="shared" si="1"/>
        <v>0</v>
      </c>
      <c r="K28" s="116">
        <v>4.9100000000000003E-3</v>
      </c>
      <c r="L28" s="116">
        <f>E28*K28</f>
        <v>4.9100000000000003E-3</v>
      </c>
      <c r="O28" s="113">
        <v>20</v>
      </c>
      <c r="P28" s="113" t="s">
        <v>144</v>
      </c>
      <c r="V28" s="117" t="s">
        <v>145</v>
      </c>
      <c r="W28" s="114">
        <v>0.39300000000000002</v>
      </c>
      <c r="Z28" s="112" t="s">
        <v>161</v>
      </c>
      <c r="AA28" s="112" t="s">
        <v>187</v>
      </c>
    </row>
    <row r="29" spans="1:27">
      <c r="A29" s="110">
        <v>13</v>
      </c>
      <c r="B29" s="111" t="s">
        <v>157</v>
      </c>
      <c r="C29" s="112" t="s">
        <v>188</v>
      </c>
      <c r="D29" s="118" t="s">
        <v>189</v>
      </c>
      <c r="E29" s="114">
        <v>9</v>
      </c>
      <c r="F29" s="113" t="s">
        <v>143</v>
      </c>
      <c r="H29" s="115">
        <f>ROUND(E29*G29, 2)</f>
        <v>0</v>
      </c>
      <c r="J29" s="115">
        <f t="shared" si="1"/>
        <v>0</v>
      </c>
      <c r="K29" s="116">
        <v>1.7000000000000001E-4</v>
      </c>
      <c r="L29" s="116">
        <f>E29*K29</f>
        <v>1.5300000000000001E-3</v>
      </c>
      <c r="O29" s="113">
        <v>20</v>
      </c>
      <c r="P29" s="113" t="s">
        <v>144</v>
      </c>
      <c r="V29" s="117" t="s">
        <v>145</v>
      </c>
      <c r="W29" s="114">
        <v>0.66600000000000004</v>
      </c>
      <c r="Z29" s="112" t="s">
        <v>161</v>
      </c>
      <c r="AA29" s="112" t="s">
        <v>190</v>
      </c>
    </row>
    <row r="30" spans="1:27">
      <c r="A30" s="110">
        <v>14</v>
      </c>
      <c r="B30" s="111" t="s">
        <v>157</v>
      </c>
      <c r="C30" s="112" t="s">
        <v>191</v>
      </c>
      <c r="D30" s="118" t="s">
        <v>192</v>
      </c>
      <c r="E30" s="114">
        <v>9</v>
      </c>
      <c r="F30" s="113" t="s">
        <v>143</v>
      </c>
      <c r="H30" s="115">
        <f>ROUND(E30*G30, 2)</f>
        <v>0</v>
      </c>
      <c r="J30" s="115">
        <f t="shared" si="1"/>
        <v>0</v>
      </c>
      <c r="O30" s="113">
        <v>20</v>
      </c>
      <c r="P30" s="113" t="s">
        <v>144</v>
      </c>
      <c r="V30" s="117" t="s">
        <v>145</v>
      </c>
      <c r="W30" s="114">
        <v>0.55800000000000005</v>
      </c>
      <c r="Z30" s="112" t="s">
        <v>161</v>
      </c>
      <c r="AA30" s="112" t="s">
        <v>193</v>
      </c>
    </row>
    <row r="31" spans="1:27" ht="25.5">
      <c r="A31" s="110">
        <v>15</v>
      </c>
      <c r="B31" s="111" t="s">
        <v>157</v>
      </c>
      <c r="C31" s="112" t="s">
        <v>194</v>
      </c>
      <c r="D31" s="118" t="s">
        <v>195</v>
      </c>
      <c r="E31" s="114">
        <v>1.6E-2</v>
      </c>
      <c r="F31" s="113" t="s">
        <v>196</v>
      </c>
      <c r="H31" s="115">
        <f>ROUND(E31*G31, 2)</f>
        <v>0</v>
      </c>
      <c r="J31" s="115">
        <f t="shared" si="1"/>
        <v>0</v>
      </c>
      <c r="O31" s="113">
        <v>20</v>
      </c>
      <c r="P31" s="113" t="s">
        <v>144</v>
      </c>
      <c r="V31" s="117" t="s">
        <v>145</v>
      </c>
      <c r="W31" s="114">
        <v>2.1000000000000001E-2</v>
      </c>
      <c r="Z31" s="112" t="s">
        <v>197</v>
      </c>
      <c r="AA31" s="112" t="s">
        <v>198</v>
      </c>
    </row>
    <row r="32" spans="1:27">
      <c r="D32" s="129" t="s">
        <v>199</v>
      </c>
      <c r="E32" s="130">
        <f>J32</f>
        <v>0</v>
      </c>
      <c r="H32" s="130">
        <f>SUM(H19:H31)</f>
        <v>0</v>
      </c>
      <c r="I32" s="130">
        <f>SUM(I19:I31)</f>
        <v>0</v>
      </c>
      <c r="J32" s="130">
        <f>SUM(J19:J31)</f>
        <v>0</v>
      </c>
      <c r="L32" s="131">
        <f>SUM(L19:L31)</f>
        <v>1.5740000000000001E-2</v>
      </c>
      <c r="N32" s="132">
        <f>SUM(N19:N31)</f>
        <v>0</v>
      </c>
      <c r="W32" s="114">
        <f>SUM(W19:W31)</f>
        <v>11.439</v>
      </c>
    </row>
    <row r="34" spans="4:23">
      <c r="D34" s="129" t="s">
        <v>104</v>
      </c>
      <c r="E34" s="130">
        <f>J34</f>
        <v>0</v>
      </c>
      <c r="H34" s="130">
        <f>+H17+H32</f>
        <v>0</v>
      </c>
      <c r="I34" s="130">
        <f>+I17+I32</f>
        <v>0</v>
      </c>
      <c r="J34" s="130">
        <f>+J17+J32</f>
        <v>0</v>
      </c>
      <c r="L34" s="131">
        <f>+L17+L32</f>
        <v>1.6550000000000002E-2</v>
      </c>
      <c r="N34" s="132">
        <f>+N17+N32</f>
        <v>0</v>
      </c>
      <c r="W34" s="114">
        <f>+W17+W32</f>
        <v>11.916</v>
      </c>
    </row>
    <row r="36" spans="4:23">
      <c r="D36" s="133" t="s">
        <v>105</v>
      </c>
      <c r="E36" s="130">
        <f>J36</f>
        <v>0</v>
      </c>
      <c r="H36" s="130">
        <f>+H34</f>
        <v>0</v>
      </c>
      <c r="I36" s="130">
        <f>+I34</f>
        <v>0</v>
      </c>
      <c r="J36" s="130">
        <f>+J34</f>
        <v>0</v>
      </c>
      <c r="L36" s="131">
        <f>+L34</f>
        <v>1.6550000000000002E-2</v>
      </c>
      <c r="N36" s="132">
        <f>+N34</f>
        <v>0</v>
      </c>
      <c r="W36" s="114">
        <f>+W34</f>
        <v>11.916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2019-04-10T13:06:08Z</cp:lastPrinted>
  <dcterms:created xsi:type="dcterms:W3CDTF">1999-04-06T07:39:42Z</dcterms:created>
  <dcterms:modified xsi:type="dcterms:W3CDTF">2019-04-10T13:06:19Z</dcterms:modified>
</cp:coreProperties>
</file>