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7485" windowHeight="4140" activeTab="2"/>
  </bookViews>
  <sheets>
    <sheet name="Kryci list" sheetId="1" r:id="rId1"/>
    <sheet name="Rekapitulacia" sheetId="2" r:id="rId2"/>
    <sheet name="Prehlad" sheetId="3" r:id="rId3"/>
  </sheets>
  <definedNames>
    <definedName name="_FilterDatabase" hidden="1">#REF!</definedName>
    <definedName name="fakt1R">#REF!</definedName>
    <definedName name="_xlnm.Print_Titles" localSheetId="2">Prehlad!$8:$10</definedName>
    <definedName name="_xlnm.Print_Titles" localSheetId="1">Rekapitulacia!$8:$10</definedName>
    <definedName name="_xlnm.Print_Area" localSheetId="0">'Kryci list'!$A:$J</definedName>
    <definedName name="_xlnm.Print_Area" localSheetId="2">Prehlad!$A:$O</definedName>
    <definedName name="_xlnm.Print_Area" localSheetId="1">Rekapitulacia!$A:$F</definedName>
  </definedNames>
  <calcPr calcId="0" fullCalcOnLoad="1"/>
</workbook>
</file>

<file path=xl/calcChain.xml><?xml version="1.0" encoding="utf-8"?>
<calcChain xmlns="http://schemas.openxmlformats.org/spreadsheetml/2006/main">
  <c r="F1" i="1" l="1"/>
  <c r="F12" i="1"/>
  <c r="J12" i="1"/>
  <c r="F13" i="1"/>
  <c r="J13" i="1"/>
  <c r="F14" i="1"/>
  <c r="J14" i="1"/>
  <c r="D16" i="1"/>
  <c r="E16" i="1"/>
  <c r="F16" i="1"/>
  <c r="D17" i="1"/>
  <c r="E17" i="1"/>
  <c r="F17" i="1"/>
  <c r="F18" i="1"/>
  <c r="F19" i="1"/>
  <c r="D20" i="1"/>
  <c r="E20" i="1"/>
  <c r="F20" i="1"/>
  <c r="J20" i="1"/>
  <c r="F26" i="1"/>
  <c r="J26" i="1"/>
  <c r="J28" i="1"/>
  <c r="I29" i="1"/>
  <c r="J29" i="1"/>
  <c r="I30" i="1"/>
  <c r="J30" i="1"/>
  <c r="J31" i="1"/>
  <c r="D8" i="3"/>
  <c r="H14" i="3"/>
  <c r="J14" i="3"/>
  <c r="L14" i="3"/>
  <c r="E15" i="3"/>
  <c r="H15" i="3"/>
  <c r="I15" i="3"/>
  <c r="J15" i="3"/>
  <c r="L15" i="3"/>
  <c r="N15" i="3"/>
  <c r="W15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E28" i="3"/>
  <c r="H28" i="3"/>
  <c r="I28" i="3"/>
  <c r="J28" i="3"/>
  <c r="L28" i="3"/>
  <c r="N28" i="3"/>
  <c r="W28" i="3"/>
  <c r="E30" i="3"/>
  <c r="H30" i="3"/>
  <c r="I30" i="3"/>
  <c r="J30" i="3"/>
  <c r="L30" i="3"/>
  <c r="N30" i="3"/>
  <c r="W30" i="3"/>
  <c r="H34" i="3"/>
  <c r="J34" i="3"/>
  <c r="L34" i="3"/>
  <c r="H35" i="3"/>
  <c r="J35" i="3"/>
  <c r="I36" i="3"/>
  <c r="J36" i="3"/>
  <c r="L36" i="3"/>
  <c r="H37" i="3"/>
  <c r="J37" i="3"/>
  <c r="L37" i="3"/>
  <c r="I38" i="3"/>
  <c r="J38" i="3"/>
  <c r="L38" i="3"/>
  <c r="H39" i="3"/>
  <c r="J39" i="3"/>
  <c r="I40" i="3"/>
  <c r="J40" i="3"/>
  <c r="L40" i="3"/>
  <c r="H41" i="3"/>
  <c r="J41" i="3"/>
  <c r="H42" i="3"/>
  <c r="J42" i="3"/>
  <c r="E43" i="3"/>
  <c r="H43" i="3"/>
  <c r="I43" i="3"/>
  <c r="J43" i="3"/>
  <c r="L43" i="3"/>
  <c r="N43" i="3"/>
  <c r="W43" i="3"/>
  <c r="H46" i="3"/>
  <c r="J46" i="3"/>
  <c r="L46" i="3"/>
  <c r="H47" i="3"/>
  <c r="J47" i="3"/>
  <c r="L47" i="3"/>
  <c r="H48" i="3"/>
  <c r="J48" i="3"/>
  <c r="N48" i="3"/>
  <c r="H49" i="3"/>
  <c r="J49" i="3"/>
  <c r="L49" i="3"/>
  <c r="H50" i="3"/>
  <c r="J50" i="3"/>
  <c r="N50" i="3"/>
  <c r="H51" i="3"/>
  <c r="J51" i="3"/>
  <c r="L51" i="3"/>
  <c r="H52" i="3"/>
  <c r="J52" i="3"/>
  <c r="N52" i="3"/>
  <c r="H53" i="3"/>
  <c r="J53" i="3"/>
  <c r="L53" i="3"/>
  <c r="H54" i="3"/>
  <c r="J54" i="3"/>
  <c r="N54" i="3"/>
  <c r="H55" i="3"/>
  <c r="J55" i="3"/>
  <c r="H56" i="3"/>
  <c r="J56" i="3"/>
  <c r="E57" i="3"/>
  <c r="H57" i="3"/>
  <c r="I57" i="3"/>
  <c r="J57" i="3"/>
  <c r="L57" i="3"/>
  <c r="N57" i="3"/>
  <c r="W57" i="3"/>
  <c r="E59" i="3"/>
  <c r="H59" i="3"/>
  <c r="I59" i="3"/>
  <c r="J59" i="3"/>
  <c r="L59" i="3"/>
  <c r="N59" i="3"/>
  <c r="W59" i="3"/>
  <c r="H63" i="3"/>
  <c r="J63" i="3"/>
  <c r="E64" i="3"/>
  <c r="H64" i="3"/>
  <c r="I64" i="3"/>
  <c r="J64" i="3"/>
  <c r="L64" i="3"/>
  <c r="N64" i="3"/>
  <c r="W64" i="3"/>
  <c r="E66" i="3"/>
  <c r="H66" i="3"/>
  <c r="I66" i="3"/>
  <c r="J66" i="3"/>
  <c r="L66" i="3"/>
  <c r="N66" i="3"/>
  <c r="W66" i="3"/>
  <c r="E68" i="3"/>
  <c r="H68" i="3"/>
  <c r="I68" i="3"/>
  <c r="J68" i="3"/>
  <c r="L68" i="3"/>
  <c r="N68" i="3"/>
  <c r="W68" i="3"/>
  <c r="B8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6" i="2"/>
  <c r="C16" i="2"/>
  <c r="D16" i="2"/>
  <c r="E16" i="2"/>
  <c r="F16" i="2"/>
  <c r="G16" i="2"/>
  <c r="B17" i="2"/>
  <c r="C17" i="2"/>
  <c r="D17" i="2"/>
  <c r="E17" i="2"/>
  <c r="F17" i="2"/>
  <c r="G17" i="2"/>
  <c r="B18" i="2"/>
  <c r="C18" i="2"/>
  <c r="D18" i="2"/>
  <c r="E18" i="2"/>
  <c r="F18" i="2"/>
  <c r="G18" i="2"/>
  <c r="B20" i="2"/>
  <c r="C20" i="2"/>
  <c r="D20" i="2"/>
  <c r="E20" i="2"/>
  <c r="F20" i="2"/>
  <c r="G20" i="2"/>
  <c r="B21" i="2"/>
  <c r="C21" i="2"/>
  <c r="D21" i="2"/>
  <c r="E21" i="2"/>
  <c r="F21" i="2"/>
  <c r="G21" i="2"/>
  <c r="B24" i="2"/>
  <c r="C24" i="2"/>
  <c r="D24" i="2"/>
  <c r="E24" i="2"/>
  <c r="F24" i="2"/>
  <c r="G24" i="2"/>
</calcChain>
</file>

<file path=xl/sharedStrings.xml><?xml version="1.0" encoding="utf-8"?>
<sst xmlns="http://schemas.openxmlformats.org/spreadsheetml/2006/main" count="459" uniqueCount="232">
  <si>
    <t xml:space="preserve"> Mesto Rožňava</t>
  </si>
  <si>
    <t>V module</t>
  </si>
  <si>
    <t>Hlavička1</t>
  </si>
  <si>
    <t>Mena</t>
  </si>
  <si>
    <t>Hlavička2</t>
  </si>
  <si>
    <t>Obdobie</t>
  </si>
  <si>
    <t>Stavba : Oprava povlak. krytiny budova - Krátka 30 v Rožňave</t>
  </si>
  <si>
    <t>Rozpočet</t>
  </si>
  <si>
    <t>Krycí list rozpočtu v</t>
  </si>
  <si>
    <t>EUR</t>
  </si>
  <si>
    <t>JKSO :</t>
  </si>
  <si>
    <t>Čerpanie</t>
  </si>
  <si>
    <t>Krycí list splátky v</t>
  </si>
  <si>
    <t>za obdobie</t>
  </si>
  <si>
    <t>Mesiac 2011</t>
  </si>
  <si>
    <t>VK</t>
  </si>
  <si>
    <t>Krycí list výrobnej kalkulácie v</t>
  </si>
  <si>
    <t xml:space="preserve">Rozpočet: </t>
  </si>
  <si>
    <t xml:space="preserve">Zmluva č.: </t>
  </si>
  <si>
    <t>Spracoval:</t>
  </si>
  <si>
    <t>Dňa:</t>
  </si>
  <si>
    <t>VF</t>
  </si>
  <si>
    <t>Odberateľ:</t>
  </si>
  <si>
    <t>Mesto Rožňava, Šafárikova 29, 048 01 Rožňava</t>
  </si>
  <si>
    <t>IČO:</t>
  </si>
  <si>
    <t>DIČ:</t>
  </si>
  <si>
    <t>Dodávateľ:</t>
  </si>
  <si>
    <t>Projektant:</t>
  </si>
  <si>
    <t>A</t>
  </si>
  <si>
    <t xml:space="preserve"> ZRN</t>
  </si>
  <si>
    <t>Konštrukcie</t>
  </si>
  <si>
    <t>Špecifikovaný materiál</t>
  </si>
  <si>
    <t>Spolu ZRN</t>
  </si>
  <si>
    <t>B</t>
  </si>
  <si>
    <t>IN - Individuálne náklady</t>
  </si>
  <si>
    <t xml:space="preserve"> HSV:</t>
  </si>
  <si>
    <t xml:space="preserve"> Práce nadčas</t>
  </si>
  <si>
    <t xml:space="preserve"> PSV:</t>
  </si>
  <si>
    <t xml:space="preserve"> Murárske výpomoce</t>
  </si>
  <si>
    <t xml:space="preserve"> MCE:</t>
  </si>
  <si>
    <t xml:space="preserve"> Bez pevnej podlahy</t>
  </si>
  <si>
    <t xml:space="preserve"> Iné:</t>
  </si>
  <si>
    <t xml:space="preserve"> 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</si>
  <si>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</si>
  <si>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</si>
  <si>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</si>
  <si>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</si>
  <si>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</si>
  <si>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</si>
  <si>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Zariadenie staveniska</t>
  </si>
  <si>
    <t xml:space="preserve"> Ostatné náklady uvedené v rozpočte</t>
  </si>
  <si>
    <t xml:space="preserve"> Prevádzkové vplyvy</t>
  </si>
  <si>
    <t xml:space="preserve"> Inžinierska činnosť</t>
  </si>
  <si>
    <t xml:space="preserve"> Sťažené podmienky</t>
  </si>
  <si>
    <t xml:space="preserve"> Projektové práce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</si>
  <si>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</si>
  <si>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</si>
  <si>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</si>
  <si>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</si>
  <si>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</si>
  <si>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</si>
  <si>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 xml:space="preserve">Súčet riadkov 5, 10, 15 a 20: </t>
  </si>
  <si>
    <t>podpis:</t>
  </si>
  <si>
    <t xml:space="preserve"> DPH  20% z:</t>
  </si>
  <si>
    <t>dátum:</t>
  </si>
  <si>
    <t xml:space="preserve"> DPH   0% z:</t>
  </si>
  <si>
    <t xml:space="preserve">Sučet riadkov 21 až 23: </t>
  </si>
  <si>
    <t>F</t>
  </si>
  <si>
    <t xml:space="preserve"> Odpočet - prípočet</t>
  </si>
  <si>
    <t>odberateľ, obstarávateľ</t>
  </si>
  <si>
    <t>dodávateľ, zhotoviteľ</t>
  </si>
  <si>
    <t>Odberateľ: Mesto Rožňava, Šafárikova 29, 048 01 Rožňava</t>
  </si>
  <si>
    <t xml:space="preserve">Spracoval:                                         </t>
  </si>
  <si>
    <t xml:space="preserve">Projektant: </t>
  </si>
  <si>
    <t xml:space="preserve">JKSO : </t>
  </si>
  <si>
    <t>Rekapitulácia rozpočtu v</t>
  </si>
  <si>
    <t xml:space="preserve">Dodávateľ: </t>
  </si>
  <si>
    <t xml:space="preserve">Dátum: </t>
  </si>
  <si>
    <t>Rekapitulácia splátky v</t>
  </si>
  <si>
    <t>Rekapitulácia výrobnej kalkulácie v</t>
  </si>
  <si>
    <t>Mesto Rožňava</t>
  </si>
  <si>
    <t>Popis položky, stavebného dielu, remesla</t>
  </si>
  <si>
    <t>Špecifikovaný</t>
  </si>
  <si>
    <t>Spolu</t>
  </si>
  <si>
    <t>Hmotnosť v tonách</t>
  </si>
  <si>
    <t>Suť v tonách</t>
  </si>
  <si>
    <t>materiál</t>
  </si>
  <si>
    <t>Nh</t>
  </si>
  <si>
    <t>3 - ZVISLÉ A KOMPLETNÉ KONŠTRUKCIE</t>
  </si>
  <si>
    <t>9 - OSTATNÉ KONŠTRUKCIE A PRÁCE</t>
  </si>
  <si>
    <t xml:space="preserve">PRÁCE A DODÁVKY HSV  spolu: </t>
  </si>
  <si>
    <t>712 - Povlakové krytiny</t>
  </si>
  <si>
    <t>764 - Konštrukcie klampiarske</t>
  </si>
  <si>
    <t xml:space="preserve">PRÁCE A DODÁVKY PSV  spolu: </t>
  </si>
  <si>
    <t>OSTATNÉ</t>
  </si>
  <si>
    <t xml:space="preserve">OSTATNÉ  spolu: </t>
  </si>
  <si>
    <t>Za rozpočet celkom</t>
  </si>
  <si>
    <t>Prehľad rozpočtových nákladov v</t>
  </si>
  <si>
    <t>Súpis vykonaných prác a dodávok v</t>
  </si>
  <si>
    <t>Prehľad kalkulovaných nákladov v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</si>
  <si>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</si>
  <si>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</si>
  <si>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</si>
  <si>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</si>
  <si>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</si>
  <si>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</si>
  <si>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</si>
  <si>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DPH</t>
  </si>
  <si>
    <t>Pozícia</t>
  </si>
  <si>
    <t>Vyňatý</t>
  </si>
  <si>
    <t>Vysoká sadzba</t>
  </si>
  <si>
    <t>Typ</t>
  </si>
  <si>
    <t>X</t>
  </si>
  <si>
    <t>Y</t>
  </si>
  <si>
    <t>Klasifikácia</t>
  </si>
  <si>
    <t>Katalógové</t>
  </si>
  <si>
    <t>číslo</t>
  </si>
  <si>
    <t>cen.</t>
  </si>
  <si>
    <t>výkaz-výmer</t>
  </si>
  <si>
    <t>výmera</t>
  </si>
  <si>
    <t>jednotka</t>
  </si>
  <si>
    <t>cena</t>
  </si>
  <si>
    <t>a práce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</si>
  <si>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</si>
  <si>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</si>
  <si>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</si>
  <si>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</si>
  <si>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</si>
  <si>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</si>
  <si>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</si>
  <si>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</si>
  <si>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</si>
  <si>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PRÁCE A DODÁVKY HSV</t>
  </si>
  <si>
    <t>011</t>
  </si>
  <si>
    <t xml:space="preserve">31638-1117   </t>
  </si>
  <si>
    <t>Oprava komínov</t>
  </si>
  <si>
    <t>kpl</t>
  </si>
  <si>
    <t xml:space="preserve">                    </t>
  </si>
  <si>
    <t>45.25.32</t>
  </si>
  <si>
    <t xml:space="preserve">3 - ZVISLÉ A KOMPLETNÉ KONŠTRUKCIE  spolu: </t>
  </si>
  <si>
    <t xml:space="preserve">95290-1411   </t>
  </si>
  <si>
    <t>Vyčistenie ostatných objektov - striech</t>
  </si>
  <si>
    <t>m2</t>
  </si>
  <si>
    <t>45.45.13</t>
  </si>
  <si>
    <t>013</t>
  </si>
  <si>
    <t xml:space="preserve">97901-1111   </t>
  </si>
  <si>
    <t>Zvislá doprava sute a vybúr. hmôt za prvé podlažie</t>
  </si>
  <si>
    <t>t</t>
  </si>
  <si>
    <t>45.11.11</t>
  </si>
  <si>
    <t xml:space="preserve">97908-1111   </t>
  </si>
  <si>
    <t>Odvoz sute a vybúraných hmôt na skládku do 1 km</t>
  </si>
  <si>
    <t xml:space="preserve">97908-1121   </t>
  </si>
  <si>
    <t>Odvoz sute a vybúraných hmôt na skládku každý ďalší 1 km</t>
  </si>
  <si>
    <t xml:space="preserve">97908-2111   </t>
  </si>
  <si>
    <t>Vnútrostavenisková doprava sute a vybúraných hmôt do 10 m</t>
  </si>
  <si>
    <t xml:space="preserve">97908-2121   </t>
  </si>
  <si>
    <t>Vnútrost. doprava sute a vybúraných hmôt každých ďalších 5 m</t>
  </si>
  <si>
    <t>221</t>
  </si>
  <si>
    <t xml:space="preserve">97908-7213   </t>
  </si>
  <si>
    <t>Nakladanie vybúraných hmôt na dopravný prostriedok</t>
  </si>
  <si>
    <t xml:space="preserve">97911-8705   </t>
  </si>
  <si>
    <t>Poplatok za ulož.a znešk.st.odp.na urč.sklád.-asfalt.lepenka "Z"-zvláštny odpad</t>
  </si>
  <si>
    <t>014</t>
  </si>
  <si>
    <t xml:space="preserve">99899-1111   </t>
  </si>
  <si>
    <t>Presun hmôt pre opravy v objektoch výšky do 25 m</t>
  </si>
  <si>
    <t>45.41.10</t>
  </si>
  <si>
    <t xml:space="preserve">99899-1193   </t>
  </si>
  <si>
    <t>Príplatok za zväčšený presun do 1000 m</t>
  </si>
  <si>
    <t xml:space="preserve">9 - OSTATNÉ KONŠTRUKCIE A PRÁCE  spolu: </t>
  </si>
  <si>
    <t>PRÁCE A DODÁVKY PSV</t>
  </si>
  <si>
    <t>700</t>
  </si>
  <si>
    <t xml:space="preserve">71229-0020   </t>
  </si>
  <si>
    <t>Oprava povl. krytín striech flekovaním</t>
  </si>
  <si>
    <t>I</t>
  </si>
  <si>
    <t>45.00.00</t>
  </si>
  <si>
    <t>712</t>
  </si>
  <si>
    <t xml:space="preserve">71231-1101   </t>
  </si>
  <si>
    <t>Zhotovenie povl. krytiny striech do 10° za studena náterom asfalt. penetračným</t>
  </si>
  <si>
    <t>45.22.12</t>
  </si>
  <si>
    <t>MAT</t>
  </si>
  <si>
    <t xml:space="preserve">111 631500   </t>
  </si>
  <si>
    <t>Lak asfaltový ALP-PENETRAL sudy</t>
  </si>
  <si>
    <t>26.82.13</t>
  </si>
  <si>
    <t xml:space="preserve">71234-2111   </t>
  </si>
  <si>
    <t>Zhotovenie povlakovej krytiny stiech plochých do 10° pásmi pritavením NAIP na celej ploche -  pásy, vrátane všetkých dop</t>
  </si>
  <si>
    <t xml:space="preserve">  .  .  </t>
  </si>
  <si>
    <t xml:space="preserve">628 329120   </t>
  </si>
  <si>
    <t>Pás ťažký asfaltový ELASTOBIT, vrátane všetkých doplnkov</t>
  </si>
  <si>
    <t>21.12.56</t>
  </si>
  <si>
    <t xml:space="preserve">71241-1116   </t>
  </si>
  <si>
    <t>Zhotovenie povl. krytiny striech do 30° za studena náter reflex. lakom</t>
  </si>
  <si>
    <t xml:space="preserve">246 276500   </t>
  </si>
  <si>
    <t>RENOLAST reflexný náter na strechy</t>
  </si>
  <si>
    <t>l</t>
  </si>
  <si>
    <t>24.30.12</t>
  </si>
  <si>
    <t xml:space="preserve">99871-2202   </t>
  </si>
  <si>
    <t>Presun hmôt pre izolácie povlakové v objektoch výšky do 12 m</t>
  </si>
  <si>
    <t>45.22.20</t>
  </si>
  <si>
    <t xml:space="preserve">99871-2292   </t>
  </si>
  <si>
    <t>Prípl. za zväčšený presun hmôt pre izolácie povlakové do 100 m</t>
  </si>
  <si>
    <t xml:space="preserve">712 - Povlakové krytiny  spolu: </t>
  </si>
  <si>
    <t>764</t>
  </si>
  <si>
    <t xml:space="preserve">76433-1950   </t>
  </si>
  <si>
    <t>Klamp. opr. PZ pl. lem. múrov do rš 700, do 30° - demontáž, nové oplechovanie</t>
  </si>
  <si>
    <t>m</t>
  </si>
  <si>
    <t>45.22.13</t>
  </si>
  <si>
    <t xml:space="preserve">76433-9230   </t>
  </si>
  <si>
    <t>Klamp. PZ pl. lem. komínov na hlad. krytine v ploche</t>
  </si>
  <si>
    <t xml:space="preserve">76433-9830   </t>
  </si>
  <si>
    <t>Klamp. demont. lem. komínov hladké v ploche, do 30°</t>
  </si>
  <si>
    <t xml:space="preserve">76435-1207   </t>
  </si>
  <si>
    <t>Klamp. PZ pl. žľaby pododkvap.</t>
  </si>
  <si>
    <t xml:space="preserve">76435-1810   </t>
  </si>
  <si>
    <t>Klamp. demont. žľaby pododkvap.</t>
  </si>
  <si>
    <t xml:space="preserve">76435-9215   </t>
  </si>
  <si>
    <t>Kotlík žľabový</t>
  </si>
  <si>
    <t>kus</t>
  </si>
  <si>
    <t xml:space="preserve">76435-9810   </t>
  </si>
  <si>
    <t>Klamp. demont. kotlík</t>
  </si>
  <si>
    <t xml:space="preserve">76445-1204   </t>
  </si>
  <si>
    <t>Klamp. PZ pl. rúry odpadové</t>
  </si>
  <si>
    <t xml:space="preserve">76445-1804   </t>
  </si>
  <si>
    <t>Klamp. demont. rúr odpadových</t>
  </si>
  <si>
    <t xml:space="preserve">99876-4202   </t>
  </si>
  <si>
    <t>Presun hmôt pre klampiarske konštr. v objektoch výšky do 12 m</t>
  </si>
  <si>
    <t xml:space="preserve">99876-4292   </t>
  </si>
  <si>
    <t>Prípl. za zväčšený presun do 100 m pre klampiarske konštr.</t>
  </si>
  <si>
    <t xml:space="preserve">764 - Konštrukcie klampiarske  spolu: </t>
  </si>
  <si>
    <t>NAD</t>
  </si>
  <si>
    <t xml:space="preserve">21   -       </t>
  </si>
  <si>
    <t>Demontáž bleskozvodu, nový bleskozvod, vrátane revíznej správy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</si>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</sst>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0" formatCode="_-* #,##0\ &quot;Sk&quot;_-;\-* #,##0\ &quot;Sk&quot;_-;_-* &quot;-&quot;\ &quot;Sk&quot;_-;_-@_-"/>
    <numFmt numFmtId="182" formatCode="#,##0.000"/>
    <numFmt numFmtId="183" formatCode="#,##0.00000"/>
    <numFmt numFmtId="184" formatCode="#,##0&quot; &quot;"/>
    <numFmt numFmtId="189" formatCode="#,##0&quot; Sk&quot;;[Red]&quot;-&quot;#,##0&quot; Sk&quot;"/>
    <numFmt numFmtId="197" formatCode="0.000"/>
  </numFmts>
  <fonts count="20">
    <font>
      <sz val="10"/>
      <name val="Arial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7"/>
      <name val="Letter Gothic CE"/>
      <charset val="238"/>
    </font>
    <font>
      <sz val="8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6" fillId="0" borderId="1">
      <alignment vertical="center"/>
    </xf>
    <xf numFmtId="0" fontId="6" fillId="0" borderId="1" applyFont="0" applyFill="0" applyBorder="0">
      <alignment vertical="center"/>
    </xf>
    <xf numFmtId="189" fontId="6" fillId="0" borderId="1"/>
    <xf numFmtId="0" fontId="6" fillId="0" borderId="1" applyFont="0" applyFill="0"/>
    <xf numFmtId="170" fontId="5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2" applyNumberFormat="0" applyFill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4" fillId="0" borderId="0"/>
    <xf numFmtId="0" fontId="4" fillId="0" borderId="0"/>
    <xf numFmtId="0" fontId="6" fillId="0" borderId="3" applyBorder="0">
      <alignment vertical="center"/>
    </xf>
    <xf numFmtId="0" fontId="12" fillId="0" borderId="0" applyNumberFormat="0" applyFill="0" applyBorder="0" applyAlignment="0" applyProtection="0"/>
    <xf numFmtId="0" fontId="6" fillId="0" borderId="3">
      <alignment vertical="center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72" applyNumberFormat="0" applyFill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</cellStyleXfs>
  <cellXfs count="138">
    <xf numFmtId="0" fontId="0" fillId="0" borderId="0" xfId="0"/>
    <xf numFmtId="0" fontId="1" fillId="0" borderId="0" xfId="0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2" fillId="0" borderId="0" xfId="0" applyFont="1" applyProtection="1"/>
    <xf numFmtId="182" fontId="1" fillId="0" borderId="0" xfId="0" applyNumberFormat="1" applyFont="1" applyProtection="1"/>
    <xf numFmtId="4" fontId="1" fillId="0" borderId="0" xfId="0" applyNumberFormat="1" applyFont="1" applyProtection="1"/>
    <xf numFmtId="183" fontId="1" fillId="0" borderId="0" xfId="0" applyNumberFormat="1" applyFont="1" applyProtection="1"/>
    <xf numFmtId="49" fontId="1" fillId="0" borderId="0" xfId="0" applyNumberFormat="1" applyFont="1" applyProtection="1"/>
    <xf numFmtId="0" fontId="3" fillId="0" borderId="0" xfId="0" applyFont="1" applyProtection="1"/>
    <xf numFmtId="0" fontId="1" fillId="0" borderId="4" xfId="28" applyFont="1" applyBorder="1" applyAlignment="1">
      <alignment horizontal="left" vertical="center"/>
    </xf>
    <xf numFmtId="0" fontId="1" fillId="0" borderId="5" xfId="28" applyFont="1" applyBorder="1" applyAlignment="1">
      <alignment horizontal="left" vertical="center"/>
    </xf>
    <xf numFmtId="0" fontId="1" fillId="0" borderId="5" xfId="28" applyFont="1" applyBorder="1" applyAlignment="1">
      <alignment horizontal="right" vertical="center"/>
    </xf>
    <xf numFmtId="0" fontId="1" fillId="0" borderId="6" xfId="28" applyFont="1" applyBorder="1" applyAlignment="1">
      <alignment horizontal="left" vertical="center"/>
    </xf>
    <xf numFmtId="0" fontId="1" fillId="0" borderId="7" xfId="28" applyFont="1" applyBorder="1" applyAlignment="1">
      <alignment horizontal="left" vertical="center"/>
    </xf>
    <xf numFmtId="0" fontId="1" fillId="0" borderId="8" xfId="28" applyFont="1" applyBorder="1" applyAlignment="1">
      <alignment horizontal="left" vertical="center"/>
    </xf>
    <xf numFmtId="0" fontId="1" fillId="0" borderId="8" xfId="28" applyFont="1" applyBorder="1" applyAlignment="1">
      <alignment horizontal="right" vertical="center"/>
    </xf>
    <xf numFmtId="0" fontId="1" fillId="0" borderId="9" xfId="28" applyFont="1" applyBorder="1" applyAlignment="1">
      <alignment horizontal="left" vertical="center"/>
    </xf>
    <xf numFmtId="0" fontId="1" fillId="0" borderId="10" xfId="28" applyFont="1" applyBorder="1" applyAlignment="1">
      <alignment horizontal="left" vertical="center"/>
    </xf>
    <xf numFmtId="0" fontId="1" fillId="0" borderId="11" xfId="28" applyFont="1" applyBorder="1" applyAlignment="1">
      <alignment horizontal="left" vertical="center"/>
    </xf>
    <xf numFmtId="0" fontId="1" fillId="0" borderId="11" xfId="28" applyFont="1" applyBorder="1" applyAlignment="1">
      <alignment horizontal="right" vertical="center"/>
    </xf>
    <xf numFmtId="0" fontId="1" fillId="0" borderId="12" xfId="28" applyFont="1" applyBorder="1" applyAlignment="1">
      <alignment horizontal="left" vertical="center"/>
    </xf>
    <xf numFmtId="0" fontId="1" fillId="0" borderId="13" xfId="28" applyFont="1" applyBorder="1" applyAlignment="1">
      <alignment horizontal="left" vertical="center"/>
    </xf>
    <xf numFmtId="0" fontId="1" fillId="0" borderId="14" xfId="28" applyFont="1" applyBorder="1" applyAlignment="1">
      <alignment horizontal="right" vertical="center"/>
    </xf>
    <xf numFmtId="0" fontId="1" fillId="0" borderId="14" xfId="28" applyFont="1" applyBorder="1" applyAlignment="1">
      <alignment horizontal="left" vertical="center"/>
    </xf>
    <xf numFmtId="0" fontId="1" fillId="0" borderId="15" xfId="28" applyFont="1" applyBorder="1" applyAlignment="1">
      <alignment horizontal="left" vertical="center"/>
    </xf>
    <xf numFmtId="0" fontId="1" fillId="0" borderId="16" xfId="28" applyFont="1" applyBorder="1" applyAlignment="1">
      <alignment horizontal="right" vertical="center"/>
    </xf>
    <xf numFmtId="0" fontId="1" fillId="0" borderId="16" xfId="28" applyFont="1" applyBorder="1" applyAlignment="1">
      <alignment horizontal="left" vertical="center"/>
    </xf>
    <xf numFmtId="0" fontId="1" fillId="0" borderId="17" xfId="28" applyFont="1" applyBorder="1" applyAlignment="1">
      <alignment horizontal="left" vertical="center"/>
    </xf>
    <xf numFmtId="0" fontId="1" fillId="0" borderId="18" xfId="28" applyFont="1" applyBorder="1" applyAlignment="1">
      <alignment horizontal="left" vertical="center"/>
    </xf>
    <xf numFmtId="0" fontId="1" fillId="0" borderId="19" xfId="28" applyFont="1" applyBorder="1" applyAlignment="1">
      <alignment horizontal="left" vertical="center"/>
    </xf>
    <xf numFmtId="0" fontId="1" fillId="0" borderId="20" xfId="28" applyFont="1" applyBorder="1" applyAlignment="1">
      <alignment horizontal="left" vertical="center"/>
    </xf>
    <xf numFmtId="0" fontId="1" fillId="0" borderId="21" xfId="28" applyFont="1" applyBorder="1" applyAlignment="1">
      <alignment horizontal="left" vertical="center"/>
    </xf>
    <xf numFmtId="0" fontId="1" fillId="0" borderId="22" xfId="28" applyFont="1" applyBorder="1" applyAlignment="1">
      <alignment horizontal="left" vertical="center"/>
    </xf>
    <xf numFmtId="0" fontId="1" fillId="0" borderId="22" xfId="28" applyFont="1" applyBorder="1" applyAlignment="1">
      <alignment horizontal="center" vertical="center"/>
    </xf>
    <xf numFmtId="0" fontId="1" fillId="0" borderId="23" xfId="28" applyFont="1" applyBorder="1" applyAlignment="1">
      <alignment horizontal="center" vertical="center"/>
    </xf>
    <xf numFmtId="0" fontId="1" fillId="0" borderId="24" xfId="28" applyFont="1" applyBorder="1" applyAlignment="1">
      <alignment horizontal="center" vertical="center"/>
    </xf>
    <xf numFmtId="0" fontId="1" fillId="0" borderId="25" xfId="28" applyFont="1" applyBorder="1" applyAlignment="1">
      <alignment horizontal="center" vertical="center"/>
    </xf>
    <xf numFmtId="0" fontId="1" fillId="0" borderId="26" xfId="28" applyFont="1" applyBorder="1" applyAlignment="1">
      <alignment horizontal="center" vertical="center"/>
    </xf>
    <xf numFmtId="0" fontId="1" fillId="0" borderId="27" xfId="28" applyFont="1" applyBorder="1" applyAlignment="1">
      <alignment horizontal="center" vertical="center"/>
    </xf>
    <xf numFmtId="0" fontId="1" fillId="0" borderId="28" xfId="28" applyFont="1" applyBorder="1" applyAlignment="1">
      <alignment horizontal="left" vertical="center"/>
    </xf>
    <xf numFmtId="0" fontId="1" fillId="0" borderId="29" xfId="28" applyFont="1" applyBorder="1" applyAlignment="1">
      <alignment horizontal="left" vertical="center"/>
    </xf>
    <xf numFmtId="0" fontId="1" fillId="0" borderId="30" xfId="28" applyFont="1" applyBorder="1" applyAlignment="1">
      <alignment horizontal="center" vertical="center"/>
    </xf>
    <xf numFmtId="0" fontId="1" fillId="0" borderId="3" xfId="28" applyFont="1" applyBorder="1" applyAlignment="1">
      <alignment horizontal="left" vertical="center"/>
    </xf>
    <xf numFmtId="0" fontId="1" fillId="0" borderId="31" xfId="28" applyFont="1" applyBorder="1" applyAlignment="1">
      <alignment horizontal="left" vertical="center"/>
    </xf>
    <xf numFmtId="0" fontId="1" fillId="0" borderId="32" xfId="28" applyFont="1" applyBorder="1" applyAlignment="1">
      <alignment horizontal="center" vertical="center"/>
    </xf>
    <xf numFmtId="0" fontId="1" fillId="0" borderId="33" xfId="28" applyFont="1" applyBorder="1" applyAlignment="1">
      <alignment horizontal="left" vertical="center"/>
    </xf>
    <xf numFmtId="0" fontId="1" fillId="0" borderId="34" xfId="28" applyFont="1" applyBorder="1" applyAlignment="1">
      <alignment horizontal="center" vertical="center"/>
    </xf>
    <xf numFmtId="0" fontId="1" fillId="0" borderId="35" xfId="28" applyFont="1" applyBorder="1" applyAlignment="1">
      <alignment horizontal="left" vertical="center"/>
    </xf>
    <xf numFmtId="10" fontId="1" fillId="0" borderId="35" xfId="28" applyNumberFormat="1" applyFont="1" applyBorder="1" applyAlignment="1">
      <alignment horizontal="right" vertical="center"/>
    </xf>
    <xf numFmtId="0" fontId="1" fillId="0" borderId="36" xfId="28" applyFont="1" applyBorder="1" applyAlignment="1">
      <alignment horizontal="left" vertical="center"/>
    </xf>
    <xf numFmtId="0" fontId="1" fillId="0" borderId="34" xfId="28" applyFont="1" applyBorder="1" applyAlignment="1">
      <alignment horizontal="right" vertical="center"/>
    </xf>
    <xf numFmtId="0" fontId="1" fillId="0" borderId="37" xfId="28" applyFont="1" applyBorder="1" applyAlignment="1">
      <alignment horizontal="center" vertical="center"/>
    </xf>
    <xf numFmtId="0" fontId="1" fillId="0" borderId="38" xfId="28" applyFont="1" applyBorder="1" applyAlignment="1">
      <alignment horizontal="left" vertical="center"/>
    </xf>
    <xf numFmtId="0" fontId="1" fillId="0" borderId="38" xfId="28" applyFont="1" applyBorder="1" applyAlignment="1">
      <alignment horizontal="right" vertical="center"/>
    </xf>
    <xf numFmtId="0" fontId="1" fillId="0" borderId="39" xfId="28" applyFont="1" applyBorder="1" applyAlignment="1">
      <alignment horizontal="right" vertical="center"/>
    </xf>
    <xf numFmtId="3" fontId="1" fillId="0" borderId="0" xfId="28" applyNumberFormat="1" applyFont="1" applyBorder="1" applyAlignment="1">
      <alignment horizontal="right" vertical="center"/>
    </xf>
    <xf numFmtId="0" fontId="1" fillId="0" borderId="37" xfId="28" applyFont="1" applyBorder="1" applyAlignment="1">
      <alignment horizontal="left" vertical="center"/>
    </xf>
    <xf numFmtId="0" fontId="1" fillId="0" borderId="0" xfId="28" applyFont="1" applyBorder="1" applyAlignment="1">
      <alignment horizontal="right" vertical="center"/>
    </xf>
    <xf numFmtId="0" fontId="1" fillId="0" borderId="0" xfId="28" applyFont="1" applyBorder="1" applyAlignment="1">
      <alignment horizontal="left" vertical="center"/>
    </xf>
    <xf numFmtId="0" fontId="1" fillId="0" borderId="40" xfId="28" applyFont="1" applyBorder="1" applyAlignment="1">
      <alignment horizontal="right" vertical="center"/>
    </xf>
    <xf numFmtId="0" fontId="1" fillId="0" borderId="41" xfId="28" applyFont="1" applyBorder="1" applyAlignment="1">
      <alignment horizontal="right" vertical="center"/>
    </xf>
    <xf numFmtId="3" fontId="1" fillId="0" borderId="40" xfId="28" applyNumberFormat="1" applyFont="1" applyBorder="1" applyAlignment="1">
      <alignment horizontal="right" vertical="center"/>
    </xf>
    <xf numFmtId="3" fontId="1" fillId="0" borderId="42" xfId="28" applyNumberFormat="1" applyFont="1" applyBorder="1" applyAlignment="1">
      <alignment horizontal="right" vertical="center"/>
    </xf>
    <xf numFmtId="0" fontId="1" fillId="0" borderId="43" xfId="28" applyFont="1" applyBorder="1" applyAlignment="1">
      <alignment horizontal="left" vertical="center"/>
    </xf>
    <xf numFmtId="0" fontId="1" fillId="0" borderId="38" xfId="28" applyFont="1" applyBorder="1" applyAlignment="1">
      <alignment horizontal="center" vertical="center"/>
    </xf>
    <xf numFmtId="0" fontId="1" fillId="0" borderId="44" xfId="28" applyFont="1" applyBorder="1" applyAlignment="1">
      <alignment horizontal="center" vertical="center"/>
    </xf>
    <xf numFmtId="0" fontId="1" fillId="0" borderId="45" xfId="28" applyFont="1" applyBorder="1" applyAlignment="1">
      <alignment horizontal="left" vertical="center"/>
    </xf>
    <xf numFmtId="0" fontId="1" fillId="0" borderId="0" xfId="28" applyFont="1"/>
    <xf numFmtId="0" fontId="1" fillId="0" borderId="0" xfId="28" applyFont="1" applyAlignment="1">
      <alignment horizontal="left" vertical="center"/>
    </xf>
    <xf numFmtId="0" fontId="1" fillId="0" borderId="24" xfId="28" applyFont="1" applyBorder="1" applyAlignment="1">
      <alignment horizontal="left" vertical="center"/>
    </xf>
    <xf numFmtId="0" fontId="3" fillId="0" borderId="46" xfId="28" applyFont="1" applyBorder="1" applyAlignment="1">
      <alignment horizontal="center" vertical="center"/>
    </xf>
    <xf numFmtId="0" fontId="3" fillId="0" borderId="47" xfId="28" applyFont="1" applyBorder="1" applyAlignment="1">
      <alignment horizontal="center" vertical="center"/>
    </xf>
    <xf numFmtId="0" fontId="1" fillId="0" borderId="48" xfId="28" applyFont="1" applyBorder="1" applyAlignment="1">
      <alignment horizontal="left" vertical="center"/>
    </xf>
    <xf numFmtId="184" fontId="1" fillId="0" borderId="49" xfId="28" applyNumberFormat="1" applyFont="1" applyBorder="1" applyAlignment="1">
      <alignment horizontal="right" vertical="center"/>
    </xf>
    <xf numFmtId="0" fontId="1" fillId="0" borderId="36" xfId="28" applyFont="1" applyBorder="1" applyAlignment="1">
      <alignment horizontal="right" vertical="center"/>
    </xf>
    <xf numFmtId="0" fontId="1" fillId="0" borderId="50" xfId="28" applyNumberFormat="1" applyFont="1" applyBorder="1" applyAlignment="1">
      <alignment horizontal="left" vertical="center"/>
    </xf>
    <xf numFmtId="10" fontId="1" fillId="0" borderId="16" xfId="28" applyNumberFormat="1" applyFont="1" applyBorder="1" applyAlignment="1">
      <alignment horizontal="right" vertical="center"/>
    </xf>
    <xf numFmtId="10" fontId="1" fillId="0" borderId="8" xfId="28" applyNumberFormat="1" applyFont="1" applyBorder="1" applyAlignment="1">
      <alignment horizontal="right" vertical="center"/>
    </xf>
    <xf numFmtId="10" fontId="1" fillId="0" borderId="51" xfId="28" applyNumberFormat="1" applyFont="1" applyBorder="1" applyAlignment="1">
      <alignment horizontal="right" vertical="center"/>
    </xf>
    <xf numFmtId="0" fontId="1" fillId="0" borderId="4" xfId="28" applyFont="1" applyBorder="1" applyAlignment="1">
      <alignment horizontal="right" vertical="center"/>
    </xf>
    <xf numFmtId="0" fontId="1" fillId="0" borderId="15" xfId="28" applyFont="1" applyBorder="1" applyAlignment="1">
      <alignment horizontal="right" vertical="center"/>
    </xf>
    <xf numFmtId="0" fontId="1" fillId="0" borderId="18" xfId="28" applyFont="1" applyBorder="1" applyAlignment="1">
      <alignment horizontal="right" vertical="center"/>
    </xf>
    <xf numFmtId="0" fontId="1" fillId="0" borderId="19" xfId="28" applyFont="1" applyBorder="1" applyAlignment="1">
      <alignment horizontal="right" vertical="center"/>
    </xf>
    <xf numFmtId="0" fontId="1" fillId="0" borderId="52" xfId="0" applyNumberFormat="1" applyFont="1" applyBorder="1" applyAlignment="1" applyProtection="1">
      <alignment horizontal="center"/>
    </xf>
    <xf numFmtId="0" fontId="1" fillId="0" borderId="53" xfId="0" applyNumberFormat="1" applyFont="1" applyBorder="1" applyAlignment="1" applyProtection="1">
      <alignment horizontal="center"/>
    </xf>
    <xf numFmtId="0" fontId="1" fillId="0" borderId="54" xfId="0" applyNumberFormat="1" applyFont="1" applyBorder="1" applyAlignment="1" applyProtection="1">
      <alignment horizontal="center"/>
    </xf>
    <xf numFmtId="0" fontId="1" fillId="0" borderId="55" xfId="0" applyNumberFormat="1" applyFont="1" applyBorder="1" applyAlignment="1" applyProtection="1">
      <alignment horizontal="center"/>
    </xf>
    <xf numFmtId="0" fontId="2" fillId="0" borderId="0" xfId="27" applyFont="1" applyAlignment="1">
      <alignment horizontal="left" vertical="center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3" fontId="1" fillId="0" borderId="56" xfId="28" applyNumberFormat="1" applyFont="1" applyBorder="1" applyAlignment="1">
      <alignment horizontal="right" vertical="center"/>
    </xf>
    <xf numFmtId="3" fontId="1" fillId="0" borderId="41" xfId="28" applyNumberFormat="1" applyFont="1" applyBorder="1" applyAlignment="1">
      <alignment horizontal="right" vertical="center"/>
    </xf>
    <xf numFmtId="3" fontId="1" fillId="0" borderId="57" xfId="28" applyNumberFormat="1" applyFont="1" applyBorder="1" applyAlignment="1">
      <alignment horizontal="right" vertical="center"/>
    </xf>
    <xf numFmtId="3" fontId="1" fillId="0" borderId="6" xfId="28" applyNumberFormat="1" applyFont="1" applyBorder="1" applyAlignment="1">
      <alignment horizontal="right" vertical="center"/>
    </xf>
    <xf numFmtId="3" fontId="1" fillId="0" borderId="17" xfId="28" applyNumberFormat="1" applyFont="1" applyBorder="1" applyAlignment="1">
      <alignment horizontal="right" vertical="center"/>
    </xf>
    <xf numFmtId="3" fontId="1" fillId="0" borderId="20" xfId="28" applyNumberFormat="1" applyFont="1" applyBorder="1" applyAlignment="1">
      <alignment horizontal="right" vertical="center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182" fontId="1" fillId="0" borderId="0" xfId="0" applyNumberFormat="1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83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197" fontId="1" fillId="0" borderId="0" xfId="0" applyNumberFormat="1" applyFont="1" applyAlignment="1" applyProtection="1">
      <alignment vertical="top"/>
    </xf>
    <xf numFmtId="0" fontId="13" fillId="0" borderId="0" xfId="27" applyFont="1"/>
    <xf numFmtId="0" fontId="14" fillId="0" borderId="0" xfId="27" applyFont="1"/>
    <xf numFmtId="49" fontId="14" fillId="0" borderId="0" xfId="27" applyNumberFormat="1" applyFont="1"/>
    <xf numFmtId="0" fontId="1" fillId="0" borderId="58" xfId="0" applyNumberFormat="1" applyFont="1" applyBorder="1" applyAlignment="1" applyProtection="1">
      <alignment horizontal="center"/>
    </xf>
    <xf numFmtId="0" fontId="1" fillId="0" borderId="59" xfId="0" applyNumberFormat="1" applyFont="1" applyBorder="1" applyAlignment="1" applyProtection="1">
      <alignment horizontal="center"/>
    </xf>
    <xf numFmtId="0" fontId="1" fillId="0" borderId="60" xfId="0" applyFont="1" applyBorder="1" applyAlignment="1" applyProtection="1">
      <alignment horizontal="center"/>
    </xf>
    <xf numFmtId="0" fontId="1" fillId="0" borderId="61" xfId="0" applyFont="1" applyBorder="1" applyAlignment="1" applyProtection="1">
      <alignment horizontal="centerContinuous"/>
    </xf>
    <xf numFmtId="0" fontId="1" fillId="0" borderId="62" xfId="0" applyFont="1" applyBorder="1" applyAlignment="1" applyProtection="1">
      <alignment horizontal="centerContinuous"/>
    </xf>
    <xf numFmtId="0" fontId="1" fillId="0" borderId="63" xfId="0" applyFont="1" applyBorder="1" applyAlignment="1" applyProtection="1">
      <alignment horizontal="centerContinuous"/>
    </xf>
    <xf numFmtId="0" fontId="1" fillId="0" borderId="64" xfId="0" applyFont="1" applyBorder="1" applyAlignment="1" applyProtection="1">
      <alignment horizontal="center"/>
    </xf>
    <xf numFmtId="0" fontId="1" fillId="0" borderId="64" xfId="0" applyFont="1" applyBorder="1" applyAlignment="1" applyProtection="1">
      <alignment horizontal="center" vertical="center"/>
    </xf>
    <xf numFmtId="0" fontId="1" fillId="0" borderId="65" xfId="0" applyFont="1" applyBorder="1" applyAlignment="1" applyProtection="1">
      <alignment horizontal="center"/>
    </xf>
    <xf numFmtId="0" fontId="1" fillId="0" borderId="66" xfId="0" applyFont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left"/>
    </xf>
    <xf numFmtId="49" fontId="1" fillId="0" borderId="0" xfId="0" applyNumberFormat="1" applyFont="1" applyAlignment="1" applyProtection="1">
      <alignment horizontal="left" vertical="top" wrapText="1"/>
    </xf>
    <xf numFmtId="4" fontId="1" fillId="0" borderId="28" xfId="28" applyNumberFormat="1" applyFont="1" applyBorder="1" applyAlignment="1">
      <alignment horizontal="right" vertical="center"/>
    </xf>
    <xf numFmtId="4" fontId="1" fillId="0" borderId="67" xfId="28" applyNumberFormat="1" applyFont="1" applyBorder="1" applyAlignment="1">
      <alignment horizontal="right" vertical="center"/>
    </xf>
    <xf numFmtId="4" fontId="1" fillId="0" borderId="3" xfId="28" applyNumberFormat="1" applyFont="1" applyBorder="1" applyAlignment="1">
      <alignment horizontal="right" vertical="center"/>
    </xf>
    <xf numFmtId="4" fontId="1" fillId="0" borderId="68" xfId="28" applyNumberFormat="1" applyFont="1" applyBorder="1" applyAlignment="1">
      <alignment horizontal="right" vertical="center"/>
    </xf>
    <xf numFmtId="4" fontId="1" fillId="0" borderId="69" xfId="28" applyNumberFormat="1" applyFont="1" applyBorder="1" applyAlignment="1">
      <alignment horizontal="right" vertical="center"/>
    </xf>
    <xf numFmtId="4" fontId="1" fillId="0" borderId="33" xfId="28" applyNumberFormat="1" applyFont="1" applyBorder="1" applyAlignment="1">
      <alignment horizontal="right" vertical="center"/>
    </xf>
    <xf numFmtId="4" fontId="1" fillId="0" borderId="36" xfId="28" applyNumberFormat="1" applyFont="1" applyBorder="1" applyAlignment="1">
      <alignment horizontal="right" vertical="center"/>
    </xf>
    <xf numFmtId="4" fontId="1" fillId="0" borderId="70" xfId="28" applyNumberFormat="1" applyFont="1" applyBorder="1" applyAlignment="1">
      <alignment horizontal="right" vertical="center"/>
    </xf>
    <xf numFmtId="4" fontId="1" fillId="0" borderId="35" xfId="28" applyNumberFormat="1" applyFont="1" applyBorder="1" applyAlignment="1">
      <alignment horizontal="right" vertical="center"/>
    </xf>
    <xf numFmtId="49" fontId="3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right" vertical="top" wrapText="1"/>
    </xf>
    <xf numFmtId="4" fontId="3" fillId="0" borderId="0" xfId="0" applyNumberFormat="1" applyFont="1" applyAlignment="1" applyProtection="1">
      <alignment vertical="top"/>
    </xf>
    <xf numFmtId="183" fontId="3" fillId="0" borderId="0" xfId="0" applyNumberFormat="1" applyFont="1" applyAlignment="1" applyProtection="1">
      <alignment vertical="top"/>
    </xf>
    <xf numFmtId="182" fontId="3" fillId="0" borderId="0" xfId="0" applyNumberFormat="1" applyFont="1" applyAlignment="1" applyProtection="1">
      <alignment vertical="top"/>
    </xf>
    <xf numFmtId="49" fontId="13" fillId="0" borderId="0" xfId="27" applyNumberFormat="1" applyFont="1"/>
    <xf numFmtId="49" fontId="3" fillId="0" borderId="0" xfId="0" applyNumberFormat="1" applyFont="1" applyAlignment="1" applyProtection="1">
      <alignment horizontal="left" vertical="top" wrapText="1"/>
    </xf>
    <xf numFmtId="14" fontId="1" fillId="0" borderId="71" xfId="28" applyNumberFormat="1" applyFont="1" applyBorder="1" applyAlignment="1">
      <alignment horizontal="left" vertical="center"/>
    </xf>
  </cellXfs>
  <cellStyles count="53">
    <cellStyle name="1 000 Sk" xfId="1"/>
    <cellStyle name="1 000,-  Sk" xfId="2"/>
    <cellStyle name="1 000,- Kč" xfId="3"/>
    <cellStyle name="1 000,- Sk" xfId="4"/>
    <cellStyle name="1000 Sk_fakturuj99" xfId="5"/>
    <cellStyle name="20 % – Zvýraznění1" xfId="6"/>
    <cellStyle name="20 % – Zvýraznění2" xfId="7"/>
    <cellStyle name="20 % – Zvýraznění3" xfId="8"/>
    <cellStyle name="20 % – Zvýraznění4" xfId="9"/>
    <cellStyle name="20 % – Zvýraznění5" xfId="10"/>
    <cellStyle name="20 % – Zvýraznění6" xfId="11"/>
    <cellStyle name="20 % - zvýraznenie1" xfId="35" builtinId="30" hidden="1"/>
    <cellStyle name="20 % - zvýraznenie2" xfId="38" builtinId="34" hidden="1"/>
    <cellStyle name="20 % - zvýraznenie3" xfId="41" builtinId="38" hidden="1"/>
    <cellStyle name="20 % - zvýraznenie4" xfId="44" builtinId="42" hidden="1"/>
    <cellStyle name="20 % - zvýraznenie5" xfId="47" builtinId="46" hidden="1"/>
    <cellStyle name="20 % - zvýraznenie6" xfId="50" builtinId="50" hidden="1"/>
    <cellStyle name="40 % – Zvýraznění1" xfId="12"/>
    <cellStyle name="40 % – Zvýraznění2" xfId="13"/>
    <cellStyle name="40 % – Zvýraznění3" xfId="14"/>
    <cellStyle name="40 % – Zvýraznění4" xfId="15"/>
    <cellStyle name="40 % – Zvýraznění5" xfId="16"/>
    <cellStyle name="40 % – Zvýraznění6" xfId="17"/>
    <cellStyle name="40 % - zvýraznenie1" xfId="36" builtinId="31" hidden="1"/>
    <cellStyle name="40 % - zvýraznenie2" xfId="39" builtinId="35" hidden="1"/>
    <cellStyle name="40 % - zvýraznenie3" xfId="42" builtinId="39" hidden="1"/>
    <cellStyle name="40 % - zvýraznenie4" xfId="45" builtinId="43" hidden="1"/>
    <cellStyle name="40 % - zvýraznenie5" xfId="48" builtinId="47" hidden="1"/>
    <cellStyle name="40 % - zvýraznenie6" xfId="51" builtinId="51" hidden="1"/>
    <cellStyle name="60 % – Zvýraznění1" xfId="18"/>
    <cellStyle name="60 % – Zvýraznění2" xfId="19"/>
    <cellStyle name="60 % – Zvýraznění3" xfId="20"/>
    <cellStyle name="60 % – Zvýraznění4" xfId="21"/>
    <cellStyle name="60 % – Zvýraznění5" xfId="22"/>
    <cellStyle name="60 % – Zvýraznění6" xfId="23"/>
    <cellStyle name="60 % - zvýraznenie1" xfId="37" builtinId="32" hidden="1"/>
    <cellStyle name="60 % - zvýraznenie2" xfId="40" builtinId="36" hidden="1"/>
    <cellStyle name="60 % - zvýraznenie3" xfId="43" builtinId="40" hidden="1"/>
    <cellStyle name="60 % - zvýraznenie4" xfId="46" builtinId="44" hidden="1"/>
    <cellStyle name="60 % - zvýraznenie5" xfId="49" builtinId="48" hidden="1"/>
    <cellStyle name="60 % - zvýraznenie6" xfId="52" builtinId="52" hidden="1"/>
    <cellStyle name="Celkem" xfId="24"/>
    <cellStyle name="data" xfId="25"/>
    <cellStyle name="Název" xfId="26"/>
    <cellStyle name="Normálna" xfId="0" builtinId="0"/>
    <cellStyle name="normálne_KLs" xfId="27"/>
    <cellStyle name="normálne_KLv" xfId="28"/>
    <cellStyle name="Spolu" xfId="34" builtinId="25" hidden="1"/>
    <cellStyle name="TEXT" xfId="29"/>
    <cellStyle name="Text upozornění" xfId="30"/>
    <cellStyle name="Text upozornenia" xfId="33" builtinId="11" hidden="1"/>
    <cellStyle name="TEXT1" xfId="31"/>
    <cellStyle name="Titul" xfId="32" builtinId="15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32</xdr:row>
      <xdr:rowOff>9525</xdr:rowOff>
    </xdr:from>
    <xdr:to>
      <xdr:col>5</xdr:col>
      <xdr:colOff>533400</xdr:colOff>
      <xdr:row>40</xdr:row>
      <xdr:rowOff>285750</xdr:rowOff>
    </xdr:to>
    <xdr:sp macro="" textlink="">
      <xdr:nvSpPr>
        <xdr:cNvPr id="1047" name="Line 1"/>
        <xdr:cNvSpPr>
          <a:spLocks noChangeShapeType="1"/>
        </xdr:cNvSpPr>
      </xdr:nvSpPr>
      <xdr:spPr bwMode="auto">
        <a:xfrm>
          <a:off x="3152775" y="7458075"/>
          <a:ext cx="0" cy="2047875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3"/>
  <sheetViews>
    <sheetView showGridLines="0" showZeros="0" workbookViewId="0">
      <selection activeCell="D3" sqref="D3"/>
    </sheetView>
  </sheetViews>
  <sheetFormatPr defaultRowHeight="12.75"/>
  <cols>
    <col min="1" max="1" width="0.7109375" style="68" customWidth="1"/>
    <col min="2" max="2" width="3.7109375" style="68" customWidth="1"/>
    <col min="3" max="3" width="6.85546875" style="68" customWidth="1"/>
    <col min="4" max="6" width="14" style="68" customWidth="1"/>
    <col min="7" max="7" width="3.85546875" style="68" customWidth="1"/>
    <col min="8" max="8" width="17.7109375" style="68" customWidth="1"/>
    <col min="9" max="9" width="8.7109375" style="68" customWidth="1"/>
    <col min="10" max="10" width="14" style="68" customWidth="1"/>
    <col min="11" max="11" width="2.28515625" style="68" customWidth="1"/>
    <col min="12" max="12" width="6.85546875" style="68" customWidth="1"/>
    <col min="13" max="23" width="9.140625" style="68"/>
    <col min="24" max="25" width="5.7109375" style="68" customWidth="1"/>
    <col min="26" max="26" width="6.5703125" style="68" customWidth="1"/>
    <col min="27" max="27" width="21.42578125" style="68" customWidth="1"/>
    <col min="28" max="28" width="4.28515625" style="68" customWidth="1"/>
    <col min="29" max="29" width="8.28515625" style="68" customWidth="1"/>
    <col min="30" max="30" width="8.7109375" style="68" customWidth="1"/>
    <col min="31" max="16384" width="9.140625" style="68"/>
  </cols>
  <sheetData>
    <row r="1" spans="2:30" ht="28.5" customHeight="1" thickBot="1">
      <c r="B1" s="69" t="s">
        <v>0</v>
      </c>
      <c r="C1" s="69"/>
      <c r="D1" s="69"/>
      <c r="F1" s="88" t="str">
        <f>CONCATENATE(AA2," ",AB2," ",AC2," ",AD2)</f>
        <v xml:space="preserve">Krycí list rozpočtu v EUR  </v>
      </c>
      <c r="G1" s="69"/>
      <c r="H1" s="69"/>
      <c r="I1" s="69"/>
      <c r="J1" s="69"/>
      <c r="Z1" s="106" t="s">
        <v>1</v>
      </c>
      <c r="AA1" s="106" t="s">
        <v>2</v>
      </c>
      <c r="AB1" s="106" t="s">
        <v>3</v>
      </c>
      <c r="AC1" s="106" t="s">
        <v>4</v>
      </c>
      <c r="AD1" s="106" t="s">
        <v>5</v>
      </c>
    </row>
    <row r="2" spans="2:30" ht="18" customHeight="1" thickTop="1">
      <c r="B2" s="10"/>
      <c r="C2" s="11" t="s">
        <v>6</v>
      </c>
      <c r="D2" s="11"/>
      <c r="E2" s="11"/>
      <c r="F2" s="11"/>
      <c r="G2" s="12"/>
      <c r="H2" s="11"/>
      <c r="I2" s="11"/>
      <c r="J2" s="13"/>
      <c r="Z2" s="106" t="s">
        <v>7</v>
      </c>
      <c r="AA2" s="107" t="s">
        <v>8</v>
      </c>
      <c r="AB2" s="107" t="s">
        <v>9</v>
      </c>
      <c r="AC2" s="107"/>
      <c r="AD2" s="108"/>
    </row>
    <row r="3" spans="2:30" ht="18" customHeight="1">
      <c r="B3" s="14"/>
      <c r="C3" s="15"/>
      <c r="D3" s="15"/>
      <c r="E3" s="15"/>
      <c r="F3" s="15"/>
      <c r="G3" s="16" t="s">
        <v>10</v>
      </c>
      <c r="H3" s="15"/>
      <c r="I3" s="15"/>
      <c r="J3" s="17"/>
      <c r="Z3" s="106" t="s">
        <v>11</v>
      </c>
      <c r="AA3" s="107" t="s">
        <v>12</v>
      </c>
      <c r="AB3" s="107" t="s">
        <v>9</v>
      </c>
      <c r="AC3" s="107" t="s">
        <v>13</v>
      </c>
      <c r="AD3" s="108" t="s">
        <v>14</v>
      </c>
    </row>
    <row r="4" spans="2:30" ht="18" customHeight="1">
      <c r="B4" s="18"/>
      <c r="C4" s="19"/>
      <c r="D4" s="19"/>
      <c r="E4" s="19"/>
      <c r="F4" s="19"/>
      <c r="G4" s="20"/>
      <c r="H4" s="19"/>
      <c r="I4" s="19"/>
      <c r="J4" s="21"/>
      <c r="Z4" s="106" t="s">
        <v>15</v>
      </c>
      <c r="AA4" s="107" t="s">
        <v>16</v>
      </c>
      <c r="AB4" s="107" t="s">
        <v>9</v>
      </c>
      <c r="AC4" s="107"/>
      <c r="AD4" s="108"/>
    </row>
    <row r="5" spans="2:30" ht="18" customHeight="1" thickBot="1">
      <c r="B5" s="22"/>
      <c r="C5" s="24" t="s">
        <v>17</v>
      </c>
      <c r="D5" s="24"/>
      <c r="E5" s="24" t="s">
        <v>18</v>
      </c>
      <c r="F5" s="23"/>
      <c r="G5" s="23" t="s">
        <v>19</v>
      </c>
      <c r="H5" s="24"/>
      <c r="I5" s="23" t="s">
        <v>20</v>
      </c>
      <c r="J5" s="137"/>
      <c r="Z5" s="106" t="s">
        <v>21</v>
      </c>
      <c r="AA5" s="107" t="s">
        <v>12</v>
      </c>
      <c r="AB5" s="107" t="s">
        <v>9</v>
      </c>
      <c r="AC5" s="107" t="s">
        <v>13</v>
      </c>
      <c r="AD5" s="108" t="s">
        <v>14</v>
      </c>
    </row>
    <row r="6" spans="2:30" ht="18" customHeight="1" thickTop="1">
      <c r="B6" s="10"/>
      <c r="C6" s="11" t="s">
        <v>22</v>
      </c>
      <c r="D6" s="11" t="s">
        <v>23</v>
      </c>
      <c r="E6" s="11"/>
      <c r="F6" s="11"/>
      <c r="G6" s="11" t="s">
        <v>24</v>
      </c>
      <c r="H6" s="11">
        <v>328758</v>
      </c>
      <c r="I6" s="11"/>
      <c r="J6" s="13"/>
    </row>
    <row r="7" spans="2:30" ht="18" customHeight="1">
      <c r="B7" s="25"/>
      <c r="C7" s="26"/>
      <c r="D7" s="27"/>
      <c r="E7" s="27"/>
      <c r="F7" s="27"/>
      <c r="G7" s="27" t="s">
        <v>25</v>
      </c>
      <c r="H7" s="27"/>
      <c r="I7" s="27"/>
      <c r="J7" s="28"/>
    </row>
    <row r="8" spans="2:30" ht="18" customHeight="1">
      <c r="B8" s="14"/>
      <c r="C8" s="15" t="s">
        <v>26</v>
      </c>
      <c r="D8" s="15"/>
      <c r="E8" s="15"/>
      <c r="F8" s="15"/>
      <c r="G8" s="15" t="s">
        <v>24</v>
      </c>
      <c r="H8" s="15"/>
      <c r="I8" s="15"/>
      <c r="J8" s="17"/>
    </row>
    <row r="9" spans="2:30" ht="18" customHeight="1">
      <c r="B9" s="18"/>
      <c r="C9" s="20"/>
      <c r="D9" s="19"/>
      <c r="E9" s="19"/>
      <c r="F9" s="19"/>
      <c r="G9" s="27" t="s">
        <v>25</v>
      </c>
      <c r="H9" s="19"/>
      <c r="I9" s="19"/>
      <c r="J9" s="21"/>
    </row>
    <row r="10" spans="2:30" ht="18" customHeight="1">
      <c r="B10" s="14"/>
      <c r="C10" s="15" t="s">
        <v>27</v>
      </c>
      <c r="D10" s="15"/>
      <c r="E10" s="15"/>
      <c r="F10" s="15"/>
      <c r="G10" s="15" t="s">
        <v>24</v>
      </c>
      <c r="H10" s="15"/>
      <c r="I10" s="15"/>
      <c r="J10" s="17"/>
    </row>
    <row r="11" spans="2:30" ht="18" customHeight="1" thickBot="1">
      <c r="B11" s="29"/>
      <c r="C11" s="30"/>
      <c r="D11" s="30"/>
      <c r="E11" s="30"/>
      <c r="F11" s="30"/>
      <c r="G11" s="30" t="s">
        <v>25</v>
      </c>
      <c r="H11" s="30"/>
      <c r="I11" s="30"/>
      <c r="J11" s="31"/>
    </row>
    <row r="12" spans="2:30" ht="18" customHeight="1" thickTop="1">
      <c r="B12" s="80"/>
      <c r="C12" s="11"/>
      <c r="D12" s="11"/>
      <c r="E12" s="11"/>
      <c r="F12" s="91">
        <f>IF(B12&lt;&gt;0,ROUND($J$31/B12,0),0)</f>
        <v>0</v>
      </c>
      <c r="G12" s="12"/>
      <c r="H12" s="11"/>
      <c r="I12" s="11"/>
      <c r="J12" s="94">
        <f>IF(G12&lt;&gt;0,ROUND($J$31/G12,0),0)</f>
        <v>0</v>
      </c>
    </row>
    <row r="13" spans="2:30" ht="18" customHeight="1">
      <c r="B13" s="81"/>
      <c r="C13" s="27"/>
      <c r="D13" s="27"/>
      <c r="E13" s="27"/>
      <c r="F13" s="92">
        <f>IF(B13&lt;&gt;0,ROUND($J$31/B13,0),0)</f>
        <v>0</v>
      </c>
      <c r="G13" s="26"/>
      <c r="H13" s="27"/>
      <c r="I13" s="27"/>
      <c r="J13" s="95">
        <f>IF(G13&lt;&gt;0,ROUND($J$31/G13,0),0)</f>
        <v>0</v>
      </c>
    </row>
    <row r="14" spans="2:30" ht="18" customHeight="1" thickBot="1">
      <c r="B14" s="82"/>
      <c r="C14" s="30"/>
      <c r="D14" s="30"/>
      <c r="E14" s="30"/>
      <c r="F14" s="93">
        <f>IF(B14&lt;&gt;0,ROUND($J$31/B14,0),0)</f>
        <v>0</v>
      </c>
      <c r="G14" s="83"/>
      <c r="H14" s="30"/>
      <c r="I14" s="30"/>
      <c r="J14" s="96">
        <f>IF(G14&lt;&gt;0,ROUND($J$31/G14,0),0)</f>
        <v>0</v>
      </c>
    </row>
    <row r="15" spans="2:30" ht="18" customHeight="1" thickTop="1">
      <c r="B15" s="71" t="s">
        <v>28</v>
      </c>
      <c r="C15" s="33" t="s">
        <v>29</v>
      </c>
      <c r="D15" s="34" t="s">
        <v>30</v>
      </c>
      <c r="E15" s="34" t="s">
        <v>31</v>
      </c>
      <c r="F15" s="35" t="s">
        <v>32</v>
      </c>
      <c r="G15" s="71" t="s">
        <v>33</v>
      </c>
      <c r="H15" s="36" t="s">
        <v>34</v>
      </c>
      <c r="I15" s="37"/>
      <c r="J15" s="38"/>
    </row>
    <row r="16" spans="2:30" ht="18" customHeight="1">
      <c r="B16" s="39">
        <v>1</v>
      </c>
      <c r="C16" s="40" t="s">
        <v>35</v>
      </c>
      <c r="D16" s="121">
        <f>Prehlad!H30</f>
        <v>0</v>
      </c>
      <c r="E16" s="121">
        <f>Prehlad!I30</f>
        <v>0</v>
      </c>
      <c r="F16" s="122">
        <f>D16+E16</f>
        <v>0</v>
      </c>
      <c r="G16" s="39">
        <v>6</v>
      </c>
      <c r="H16" s="41" t="s">
        <v>36</v>
      </c>
      <c r="I16" s="76"/>
      <c r="J16" s="122">
        <v>0</v>
      </c>
    </row>
    <row r="17" spans="2:10" ht="18" customHeight="1">
      <c r="B17" s="42">
        <v>2</v>
      </c>
      <c r="C17" s="43" t="s">
        <v>37</v>
      </c>
      <c r="D17" s="123">
        <f>Prehlad!H59</f>
        <v>0</v>
      </c>
      <c r="E17" s="123">
        <f>Prehlad!I59</f>
        <v>0</v>
      </c>
      <c r="F17" s="122">
        <f>D17+E17</f>
        <v>0</v>
      </c>
      <c r="G17" s="42">
        <v>7</v>
      </c>
      <c r="H17" s="44" t="s">
        <v>38</v>
      </c>
      <c r="I17" s="15"/>
      <c r="J17" s="124">
        <v>0</v>
      </c>
    </row>
    <row r="18" spans="2:10" ht="18" customHeight="1">
      <c r="B18" s="42">
        <v>3</v>
      </c>
      <c r="C18" s="43" t="s">
        <v>39</v>
      </c>
      <c r="D18" s="123"/>
      <c r="E18" s="123"/>
      <c r="F18" s="122">
        <f>D18+E18</f>
        <v>0</v>
      </c>
      <c r="G18" s="42">
        <v>8</v>
      </c>
      <c r="H18" s="44" t="s">
        <v>40</v>
      </c>
      <c r="I18" s="15"/>
      <c r="J18" s="124">
        <v>0</v>
      </c>
    </row>
    <row r="19" spans="2:10" ht="18" customHeight="1" thickBot="1">
      <c r="B19" s="42">
        <v>4</v>
      </c>
      <c r="C19" s="43" t="s">
        <v>41</v>
      </c>
      <c r="D19" s="123"/>
      <c r="E19" s="123"/>
      <c r="F19" s="125">
        <f>D19+E19</f>
        <v>0</v>
      </c>
      <c r="G19" s="42">
        <v>9</v>
      </c>
      <c r="H19" s="44" t="s">
        <v>42</v>
      </c>
      <c r="I19" s="15"/>
      <c r="J19" s="124">
        <v>0</v>
      </c>
    </row>
    <row r="20" spans="2:10" ht="18" customHeight="1" thickBot="1">
      <c r="B20" s="45">
        <v>5</v>
      </c>
      <c r="C20" s="46" t="s">
        <v>43</v>
      </c>
      <c r="D20" s="126">
        <f>SUM(D16:D19)</f>
        <v>0</v>
      </c>
      <c r="E20" s="127">
        <f>SUM(E16:E19)</f>
        <v>0</v>
      </c>
      <c r="F20" s="128">
        <f>SUM(F16:F19)</f>
        <v>0</v>
      </c>
      <c r="G20" s="47">
        <v>10</v>
      </c>
      <c r="I20" s="75" t="s">
        <v>44</v>
      </c>
      <c r="J20" s="128">
        <f>SUM(J16:J19)</f>
        <v>0</v>
      </c>
    </row>
    <row r="21" spans="2:10" ht="18" customHeight="1" thickTop="1">
      <c r="B21" s="71" t="s">
        <v>45</v>
      </c>
      <c r="C21" s="70"/>
      <c r="D21" s="37" t="s">
        <v>46</v>
      </c>
      <c r="E21" s="37"/>
      <c r="F21" s="38"/>
      <c r="G21" s="71" t="s">
        <v>47</v>
      </c>
      <c r="H21" s="36" t="s">
        <v>48</v>
      </c>
      <c r="I21" s="37"/>
      <c r="J21" s="38"/>
    </row>
    <row r="22" spans="2:10" ht="18" customHeight="1">
      <c r="B22" s="39">
        <v>11</v>
      </c>
      <c r="C22" s="41" t="s">
        <v>49</v>
      </c>
      <c r="D22" s="77" t="s">
        <v>42</v>
      </c>
      <c r="E22" s="79">
        <v>0</v>
      </c>
      <c r="F22" s="122">
        <v>0</v>
      </c>
      <c r="G22" s="42">
        <v>16</v>
      </c>
      <c r="H22" s="44" t="s">
        <v>50</v>
      </c>
      <c r="I22" s="48"/>
      <c r="J22" s="124"/>
    </row>
    <row r="23" spans="2:10" ht="18" customHeight="1">
      <c r="B23" s="42">
        <v>12</v>
      </c>
      <c r="C23" s="44" t="s">
        <v>51</v>
      </c>
      <c r="D23" s="78"/>
      <c r="E23" s="49">
        <v>0</v>
      </c>
      <c r="F23" s="124">
        <v>0</v>
      </c>
      <c r="G23" s="42">
        <v>17</v>
      </c>
      <c r="H23" s="44" t="s">
        <v>52</v>
      </c>
      <c r="I23" s="48"/>
      <c r="J23" s="124">
        <v>0</v>
      </c>
    </row>
    <row r="24" spans="2:10" ht="18" customHeight="1">
      <c r="B24" s="42">
        <v>13</v>
      </c>
      <c r="C24" s="44" t="s">
        <v>53</v>
      </c>
      <c r="D24" s="78"/>
      <c r="E24" s="49">
        <v>0</v>
      </c>
      <c r="F24" s="124">
        <v>0</v>
      </c>
      <c r="G24" s="42">
        <v>18</v>
      </c>
      <c r="H24" s="44" t="s">
        <v>54</v>
      </c>
      <c r="I24" s="48"/>
      <c r="J24" s="124">
        <v>0</v>
      </c>
    </row>
    <row r="25" spans="2:10" ht="18" customHeight="1" thickBot="1">
      <c r="B25" s="42">
        <v>14</v>
      </c>
      <c r="C25" s="44" t="s">
        <v>42</v>
      </c>
      <c r="D25" s="78"/>
      <c r="E25" s="49">
        <v>0</v>
      </c>
      <c r="F25" s="124">
        <v>0</v>
      </c>
      <c r="G25" s="42">
        <v>19</v>
      </c>
      <c r="H25" s="44" t="s">
        <v>42</v>
      </c>
      <c r="I25" s="48"/>
      <c r="J25" s="124">
        <v>0</v>
      </c>
    </row>
    <row r="26" spans="2:10" ht="18" customHeight="1" thickBot="1">
      <c r="B26" s="45">
        <v>15</v>
      </c>
      <c r="C26" s="50"/>
      <c r="D26" s="51"/>
      <c r="E26" s="51" t="s">
        <v>55</v>
      </c>
      <c r="F26" s="128">
        <f>SUM(F22:F25)</f>
        <v>0</v>
      </c>
      <c r="G26" s="45">
        <v>20</v>
      </c>
      <c r="H26" s="50"/>
      <c r="I26" s="51" t="s">
        <v>56</v>
      </c>
      <c r="J26" s="128">
        <f>SUM(J22:J25)</f>
        <v>0</v>
      </c>
    </row>
    <row r="27" spans="2:10" ht="18" customHeight="1" thickTop="1">
      <c r="B27" s="52"/>
      <c r="C27" s="53" t="s">
        <v>57</v>
      </c>
      <c r="D27" s="54"/>
      <c r="E27" s="55" t="s">
        <v>58</v>
      </c>
      <c r="F27" s="56"/>
      <c r="G27" s="71" t="s">
        <v>59</v>
      </c>
      <c r="H27" s="36" t="s">
        <v>60</v>
      </c>
      <c r="I27" s="37"/>
      <c r="J27" s="38"/>
    </row>
    <row r="28" spans="2:10" ht="18" customHeight="1">
      <c r="B28" s="57"/>
      <c r="C28" s="58"/>
      <c r="D28" s="59"/>
      <c r="E28" s="60"/>
      <c r="F28" s="56"/>
      <c r="G28" s="39">
        <v>21</v>
      </c>
      <c r="H28" s="41"/>
      <c r="I28" s="61" t="s">
        <v>61</v>
      </c>
      <c r="J28" s="122">
        <f>ROUND(F20,2)+J20+F26+J26</f>
        <v>0</v>
      </c>
    </row>
    <row r="29" spans="2:10" ht="18" customHeight="1">
      <c r="B29" s="57"/>
      <c r="C29" s="59" t="s">
        <v>62</v>
      </c>
      <c r="D29" s="59"/>
      <c r="E29" s="62"/>
      <c r="F29" s="56"/>
      <c r="G29" s="42">
        <v>22</v>
      </c>
      <c r="H29" s="44" t="s">
        <v>63</v>
      </c>
      <c r="I29" s="129">
        <f>J28-I30</f>
        <v>0</v>
      </c>
      <c r="J29" s="124">
        <f>ROUND((I29*20)/100,2)</f>
        <v>0</v>
      </c>
    </row>
    <row r="30" spans="2:10" ht="18" customHeight="1" thickBot="1">
      <c r="B30" s="14"/>
      <c r="C30" s="15" t="s">
        <v>64</v>
      </c>
      <c r="D30" s="15"/>
      <c r="E30" s="62"/>
      <c r="F30" s="56"/>
      <c r="G30" s="42">
        <v>23</v>
      </c>
      <c r="H30" s="44" t="s">
        <v>65</v>
      </c>
      <c r="I30" s="129">
        <f>SUMIF(Prehlad!O11:O9999,0,Prehlad!J11:J9999)</f>
        <v>0</v>
      </c>
      <c r="J30" s="124">
        <f>ROUND((I30*0)/100,1)</f>
        <v>0</v>
      </c>
    </row>
    <row r="31" spans="2:10" ht="18" customHeight="1" thickBot="1">
      <c r="B31" s="57"/>
      <c r="C31" s="59"/>
      <c r="D31" s="59"/>
      <c r="E31" s="62"/>
      <c r="F31" s="56"/>
      <c r="G31" s="45">
        <v>24</v>
      </c>
      <c r="H31" s="50"/>
      <c r="I31" s="51" t="s">
        <v>66</v>
      </c>
      <c r="J31" s="128">
        <f>SUM(J28:J30)</f>
        <v>0</v>
      </c>
    </row>
    <row r="32" spans="2:10" ht="18" customHeight="1" thickTop="1" thickBot="1">
      <c r="B32" s="52"/>
      <c r="C32" s="59"/>
      <c r="D32" s="56"/>
      <c r="E32" s="63"/>
      <c r="F32" s="56"/>
      <c r="G32" s="72" t="s">
        <v>67</v>
      </c>
      <c r="H32" s="73" t="s">
        <v>68</v>
      </c>
      <c r="I32" s="32"/>
      <c r="J32" s="74">
        <v>0</v>
      </c>
    </row>
    <row r="33" spans="2:10" ht="18" customHeight="1" thickTop="1">
      <c r="B33" s="64"/>
      <c r="C33" s="65"/>
      <c r="D33" s="53" t="s">
        <v>69</v>
      </c>
      <c r="E33" s="65"/>
      <c r="F33" s="65"/>
      <c r="G33" s="65"/>
      <c r="H33" s="65" t="s">
        <v>70</v>
      </c>
      <c r="I33" s="65"/>
      <c r="J33" s="66"/>
    </row>
    <row r="34" spans="2:10" ht="18" customHeight="1">
      <c r="B34" s="57"/>
      <c r="C34" s="58"/>
      <c r="D34" s="59"/>
      <c r="E34" s="59"/>
      <c r="F34" s="58"/>
      <c r="G34" s="59"/>
      <c r="H34" s="59"/>
      <c r="I34" s="59"/>
      <c r="J34" s="67"/>
    </row>
    <row r="35" spans="2:10" ht="18" customHeight="1">
      <c r="B35" s="57"/>
      <c r="C35" s="59" t="s">
        <v>62</v>
      </c>
      <c r="D35" s="59"/>
      <c r="E35" s="59"/>
      <c r="F35" s="58"/>
      <c r="G35" s="59" t="s">
        <v>62</v>
      </c>
      <c r="H35" s="59"/>
      <c r="I35" s="59"/>
      <c r="J35" s="67"/>
    </row>
    <row r="36" spans="2:10" ht="18" customHeight="1">
      <c r="B36" s="14"/>
      <c r="C36" s="15" t="s">
        <v>64</v>
      </c>
      <c r="D36" s="15"/>
      <c r="E36" s="15"/>
      <c r="F36" s="16"/>
      <c r="G36" s="15" t="s">
        <v>64</v>
      </c>
      <c r="H36" s="15"/>
      <c r="I36" s="15"/>
      <c r="J36" s="17"/>
    </row>
    <row r="37" spans="2:10" ht="18" customHeight="1">
      <c r="B37" s="57"/>
      <c r="C37" s="59" t="s">
        <v>58</v>
      </c>
      <c r="D37" s="59"/>
      <c r="E37" s="59"/>
      <c r="F37" s="58"/>
      <c r="G37" s="59" t="s">
        <v>58</v>
      </c>
      <c r="H37" s="59"/>
      <c r="I37" s="59"/>
      <c r="J37" s="67"/>
    </row>
    <row r="38" spans="2:10" ht="18" customHeight="1">
      <c r="B38" s="57"/>
      <c r="C38" s="59"/>
      <c r="D38" s="59"/>
      <c r="E38" s="59"/>
      <c r="F38" s="59"/>
      <c r="G38" s="59"/>
      <c r="H38" s="59"/>
      <c r="I38" s="59"/>
      <c r="J38" s="67"/>
    </row>
    <row r="39" spans="2:10" ht="18" customHeight="1">
      <c r="B39" s="57"/>
      <c r="C39" s="59"/>
      <c r="D39" s="59"/>
      <c r="E39" s="59"/>
      <c r="F39" s="59"/>
      <c r="G39" s="59"/>
      <c r="H39" s="59"/>
      <c r="I39" s="59"/>
      <c r="J39" s="67"/>
    </row>
    <row r="40" spans="2:10" ht="18" customHeight="1">
      <c r="B40" s="57"/>
      <c r="C40" s="59"/>
      <c r="D40" s="59"/>
      <c r="E40" s="59"/>
      <c r="F40" s="59"/>
      <c r="G40" s="59"/>
      <c r="H40" s="59"/>
      <c r="I40" s="59"/>
      <c r="J40" s="67"/>
    </row>
    <row r="41" spans="2:10" ht="18" customHeight="1" thickBot="1">
      <c r="B41" s="29"/>
      <c r="C41" s="30"/>
      <c r="D41" s="30"/>
      <c r="E41" s="30"/>
      <c r="F41" s="30"/>
      <c r="G41" s="30"/>
      <c r="H41" s="30"/>
      <c r="I41" s="30"/>
      <c r="J41" s="31"/>
    </row>
    <row r="42" spans="2:10" ht="14.25" customHeight="1" thickTop="1"/>
    <row r="43" spans="2:10" ht="2.25" customHeight="1"/>
  </sheetData>
  <printOptions horizontalCentered="1" verticalCentered="1"/>
  <pageMargins left="0.24" right="0.27" top="0.35433070866141736" bottom="0.43307086614173229" header="0.31496062992125984" footer="0.3543307086614173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showGridLines="0" workbookViewId="0">
      <selection activeCell="A5" sqref="A5"/>
    </sheetView>
  </sheetViews>
  <sheetFormatPr defaultRowHeight="12.75"/>
  <cols>
    <col min="1" max="1" width="42.28515625" style="1" customWidth="1"/>
    <col min="2" max="2" width="11.85546875" style="6" customWidth="1"/>
    <col min="3" max="3" width="11.42578125" style="6" customWidth="1"/>
    <col min="4" max="4" width="11.5703125" style="6" customWidth="1"/>
    <col min="5" max="5" width="12.140625" style="7" customWidth="1"/>
    <col min="6" max="6" width="8.5703125" style="5" customWidth="1"/>
    <col min="7" max="7" width="9.140625" style="5"/>
    <col min="8" max="23" width="9.140625" style="1"/>
    <col min="24" max="25" width="5.7109375" style="1" customWidth="1"/>
    <col min="26" max="26" width="6.5703125" style="1" customWidth="1"/>
    <col min="27" max="27" width="24.28515625" style="1" customWidth="1"/>
    <col min="28" max="28" width="4.28515625" style="1" customWidth="1"/>
    <col min="29" max="29" width="8.28515625" style="1" customWidth="1"/>
    <col min="30" max="30" width="8.7109375" style="1" customWidth="1"/>
    <col min="31" max="16384" width="9.140625" style="1"/>
  </cols>
  <sheetData>
    <row r="1" spans="1:30">
      <c r="A1" s="9" t="s">
        <v>71</v>
      </c>
      <c r="C1" s="1"/>
      <c r="E1" s="9" t="s">
        <v>72</v>
      </c>
      <c r="F1" s="1"/>
      <c r="G1" s="1"/>
      <c r="Z1" s="106" t="s">
        <v>1</v>
      </c>
      <c r="AA1" s="106" t="s">
        <v>2</v>
      </c>
      <c r="AB1" s="106" t="s">
        <v>3</v>
      </c>
      <c r="AC1" s="106" t="s">
        <v>4</v>
      </c>
      <c r="AD1" s="106" t="s">
        <v>5</v>
      </c>
    </row>
    <row r="2" spans="1:30">
      <c r="A2" s="9" t="s">
        <v>73</v>
      </c>
      <c r="C2" s="1"/>
      <c r="E2" s="9" t="s">
        <v>74</v>
      </c>
      <c r="F2" s="1"/>
      <c r="G2" s="1"/>
      <c r="Z2" s="106" t="s">
        <v>7</v>
      </c>
      <c r="AA2" s="107" t="s">
        <v>75</v>
      </c>
      <c r="AB2" s="107" t="s">
        <v>9</v>
      </c>
      <c r="AC2" s="107"/>
      <c r="AD2" s="108"/>
    </row>
    <row r="3" spans="1:30">
      <c r="A3" s="9" t="s">
        <v>76</v>
      </c>
      <c r="C3" s="1"/>
      <c r="E3" s="9" t="s">
        <v>77</v>
      </c>
      <c r="F3" s="1"/>
      <c r="G3" s="1"/>
      <c r="Z3" s="106" t="s">
        <v>11</v>
      </c>
      <c r="AA3" s="107" t="s">
        <v>78</v>
      </c>
      <c r="AB3" s="107" t="s">
        <v>9</v>
      </c>
      <c r="AC3" s="107" t="s">
        <v>13</v>
      </c>
      <c r="AD3" s="108" t="s">
        <v>14</v>
      </c>
    </row>
    <row r="4" spans="1:30">
      <c r="B4" s="1"/>
      <c r="C4" s="1"/>
      <c r="D4" s="1"/>
      <c r="E4" s="1"/>
      <c r="F4" s="1"/>
      <c r="G4" s="1"/>
      <c r="Z4" s="106" t="s">
        <v>15</v>
      </c>
      <c r="AA4" s="107" t="s">
        <v>79</v>
      </c>
      <c r="AB4" s="107" t="s">
        <v>9</v>
      </c>
      <c r="AC4" s="107"/>
      <c r="AD4" s="108"/>
    </row>
    <row r="5" spans="1:30">
      <c r="A5" s="9" t="s">
        <v>6</v>
      </c>
      <c r="B5" s="1"/>
      <c r="C5" s="1"/>
      <c r="D5" s="1"/>
      <c r="E5" s="1"/>
      <c r="F5" s="1"/>
      <c r="G5" s="1"/>
      <c r="Z5" s="106" t="s">
        <v>21</v>
      </c>
      <c r="AA5" s="107" t="s">
        <v>78</v>
      </c>
      <c r="AB5" s="107" t="s">
        <v>9</v>
      </c>
      <c r="AC5" s="107" t="s">
        <v>13</v>
      </c>
      <c r="AD5" s="108" t="s">
        <v>14</v>
      </c>
    </row>
    <row r="6" spans="1:30">
      <c r="A6" s="9"/>
      <c r="B6" s="1"/>
      <c r="C6" s="1"/>
      <c r="D6" s="1"/>
      <c r="E6" s="1"/>
      <c r="F6" s="1"/>
      <c r="G6" s="1"/>
    </row>
    <row r="7" spans="1:30">
      <c r="A7" s="9"/>
      <c r="B7" s="1"/>
      <c r="C7" s="1"/>
      <c r="D7" s="1"/>
      <c r="E7" s="1"/>
      <c r="F7" s="1"/>
      <c r="G7" s="1"/>
    </row>
    <row r="8" spans="1:30" ht="13.5">
      <c r="A8" s="1" t="s">
        <v>80</v>
      </c>
      <c r="B8" s="4" t="str">
        <f>CONCATENATE(AA2," ",AB2," ",AC2," ",AD2)</f>
        <v xml:space="preserve">Rekapitulácia rozpočtu v EUR  </v>
      </c>
      <c r="G8" s="1"/>
    </row>
    <row r="9" spans="1:30">
      <c r="A9" s="111" t="s">
        <v>81</v>
      </c>
      <c r="B9" s="111" t="s">
        <v>30</v>
      </c>
      <c r="C9" s="111" t="s">
        <v>82</v>
      </c>
      <c r="D9" s="111" t="s">
        <v>83</v>
      </c>
      <c r="E9" s="118" t="s">
        <v>84</v>
      </c>
      <c r="F9" s="118" t="s">
        <v>85</v>
      </c>
      <c r="G9" s="1"/>
    </row>
    <row r="10" spans="1:30">
      <c r="A10" s="115"/>
      <c r="B10" s="115"/>
      <c r="C10" s="115" t="s">
        <v>86</v>
      </c>
      <c r="D10" s="115"/>
      <c r="E10" s="115" t="s">
        <v>83</v>
      </c>
      <c r="F10" s="115" t="s">
        <v>83</v>
      </c>
      <c r="G10" s="90" t="s">
        <v>87</v>
      </c>
    </row>
    <row r="12" spans="1:30">
      <c r="A12" s="1" t="s">
        <v>88</v>
      </c>
      <c r="B12" s="6">
        <f>Prehlad!H15</f>
        <v>0</v>
      </c>
      <c r="C12" s="6">
        <f>Prehlad!I15</f>
        <v>0</v>
      </c>
      <c r="D12" s="6">
        <f>Prehlad!J15</f>
        <v>0</v>
      </c>
      <c r="E12" s="7">
        <f>Prehlad!L15</f>
        <v>0.32363999999999998</v>
      </c>
      <c r="F12" s="5">
        <f>Prehlad!N15</f>
        <v>0</v>
      </c>
      <c r="G12" s="5">
        <f>Prehlad!W15</f>
        <v>1.5509999999999999</v>
      </c>
    </row>
    <row r="13" spans="1:30">
      <c r="A13" s="1" t="s">
        <v>89</v>
      </c>
      <c r="B13" s="6">
        <f>Prehlad!H28</f>
        <v>0</v>
      </c>
      <c r="C13" s="6">
        <f>Prehlad!I28</f>
        <v>0</v>
      </c>
      <c r="D13" s="6">
        <f>Prehlad!J28</f>
        <v>0</v>
      </c>
      <c r="E13" s="7">
        <f>Prehlad!L28</f>
        <v>0</v>
      </c>
      <c r="F13" s="5">
        <f>Prehlad!N28</f>
        <v>0</v>
      </c>
      <c r="G13" s="5">
        <f>Prehlad!W28</f>
        <v>77.134000000000015</v>
      </c>
    </row>
    <row r="14" spans="1:30">
      <c r="A14" s="1" t="s">
        <v>90</v>
      </c>
      <c r="B14" s="6">
        <f>Prehlad!H30</f>
        <v>0</v>
      </c>
      <c r="C14" s="6">
        <f>Prehlad!I30</f>
        <v>0</v>
      </c>
      <c r="D14" s="6">
        <f>Prehlad!J30</f>
        <v>0</v>
      </c>
      <c r="E14" s="7">
        <f>Prehlad!L30</f>
        <v>0.32363999999999998</v>
      </c>
      <c r="F14" s="5">
        <f>Prehlad!N30</f>
        <v>0</v>
      </c>
      <c r="G14" s="5">
        <f>Prehlad!W30</f>
        <v>78.685000000000016</v>
      </c>
    </row>
    <row r="16" spans="1:30">
      <c r="A16" s="1" t="s">
        <v>91</v>
      </c>
      <c r="B16" s="6">
        <f>Prehlad!H43</f>
        <v>0</v>
      </c>
      <c r="C16" s="6">
        <f>Prehlad!I43</f>
        <v>0</v>
      </c>
      <c r="D16" s="6">
        <f>Prehlad!J43</f>
        <v>0</v>
      </c>
      <c r="E16" s="7">
        <f>Prehlad!L43</f>
        <v>12.642128399999999</v>
      </c>
      <c r="F16" s="5">
        <f>Prehlad!N43</f>
        <v>0</v>
      </c>
      <c r="G16" s="5">
        <f>Prehlad!W43</f>
        <v>263.51</v>
      </c>
    </row>
    <row r="17" spans="1:7">
      <c r="A17" s="1" t="s">
        <v>92</v>
      </c>
      <c r="B17" s="6">
        <f>Prehlad!H57</f>
        <v>0</v>
      </c>
      <c r="C17" s="6">
        <f>Prehlad!I57</f>
        <v>0</v>
      </c>
      <c r="D17" s="6">
        <f>Prehlad!J57</f>
        <v>0</v>
      </c>
      <c r="E17" s="7">
        <f>Prehlad!L57</f>
        <v>0.58524189999999998</v>
      </c>
      <c r="F17" s="5">
        <f>Prehlad!N57</f>
        <v>0.31065000000000004</v>
      </c>
      <c r="G17" s="5">
        <f>Prehlad!W57</f>
        <v>91.495999999999995</v>
      </c>
    </row>
    <row r="18" spans="1:7">
      <c r="A18" s="1" t="s">
        <v>93</v>
      </c>
      <c r="B18" s="6">
        <f>Prehlad!H59</f>
        <v>0</v>
      </c>
      <c r="C18" s="6">
        <f>Prehlad!I59</f>
        <v>0</v>
      </c>
      <c r="D18" s="6">
        <f>Prehlad!J59</f>
        <v>0</v>
      </c>
      <c r="E18" s="7">
        <f>Prehlad!L59</f>
        <v>13.227370299999999</v>
      </c>
      <c r="F18" s="5">
        <f>Prehlad!N59</f>
        <v>0.31065000000000004</v>
      </c>
      <c r="G18" s="5">
        <f>Prehlad!W59</f>
        <v>355.00599999999997</v>
      </c>
    </row>
    <row r="20" spans="1:7">
      <c r="A20" s="1" t="s">
        <v>94</v>
      </c>
      <c r="B20" s="6">
        <f>Prehlad!H64</f>
        <v>0</v>
      </c>
      <c r="C20" s="6">
        <f>Prehlad!I64</f>
        <v>0</v>
      </c>
      <c r="D20" s="6">
        <f>Prehlad!J64</f>
        <v>0</v>
      </c>
      <c r="E20" s="7">
        <f>Prehlad!L64</f>
        <v>0</v>
      </c>
      <c r="F20" s="5">
        <f>Prehlad!N64</f>
        <v>0</v>
      </c>
      <c r="G20" s="5">
        <f>Prehlad!W64</f>
        <v>0</v>
      </c>
    </row>
    <row r="21" spans="1:7">
      <c r="A21" s="1" t="s">
        <v>95</v>
      </c>
      <c r="B21" s="6">
        <f>Prehlad!H66</f>
        <v>0</v>
      </c>
      <c r="C21" s="6">
        <f>Prehlad!I66</f>
        <v>0</v>
      </c>
      <c r="D21" s="6">
        <f>Prehlad!J66</f>
        <v>0</v>
      </c>
      <c r="E21" s="7">
        <f>Prehlad!L66</f>
        <v>0</v>
      </c>
      <c r="F21" s="5">
        <f>Prehlad!N66</f>
        <v>0</v>
      </c>
      <c r="G21" s="5">
        <f>Prehlad!W66</f>
        <v>0</v>
      </c>
    </row>
    <row r="24" spans="1:7">
      <c r="A24" s="1" t="s">
        <v>96</v>
      </c>
      <c r="B24" s="6">
        <f>Prehlad!H68</f>
        <v>0</v>
      </c>
      <c r="C24" s="6">
        <f>Prehlad!I68</f>
        <v>0</v>
      </c>
      <c r="D24" s="6">
        <f>Prehlad!J68</f>
        <v>0</v>
      </c>
      <c r="E24" s="7">
        <f>Prehlad!L68</f>
        <v>13.551010299999998</v>
      </c>
      <c r="F24" s="5">
        <f>Prehlad!N68</f>
        <v>0.31065000000000004</v>
      </c>
      <c r="G24" s="5">
        <f>Prehlad!W68</f>
        <v>433.69099999999997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portrait" r:id="rId1"/>
  <headerFooter alignWithMargins="0">
    <oddFooter>&amp;R&amp;"Arial Narrow,Obyčejné"&amp;8Strana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8"/>
  <sheetViews>
    <sheetView showGridLines="0" tabSelected="1" topLeftCell="A4" workbookViewId="0">
      <selection activeCell="AA15" sqref="AA15"/>
    </sheetView>
  </sheetViews>
  <sheetFormatPr defaultRowHeight="12.75"/>
  <cols>
    <col min="1" max="1" width="6.7109375" style="97" customWidth="1"/>
    <col min="2" max="2" width="3.7109375" style="98" customWidth="1"/>
    <col min="3" max="3" width="13" style="99" customWidth="1"/>
    <col min="4" max="4" width="35.7109375" style="120" customWidth="1"/>
    <col min="5" max="5" width="10.7109375" style="101" customWidth="1"/>
    <col min="6" max="6" width="5.28515625" style="100" customWidth="1"/>
    <col min="7" max="7" width="8.7109375" style="102" customWidth="1"/>
    <col min="8" max="9" width="9.7109375" style="102" hidden="1" customWidth="1"/>
    <col min="10" max="10" width="9.7109375" style="102" customWidth="1"/>
    <col min="11" max="11" width="7.42578125" style="103" hidden="1" customWidth="1"/>
    <col min="12" max="12" width="8.28515625" style="103" hidden="1" customWidth="1"/>
    <col min="13" max="13" width="9.140625" style="101" hidden="1" customWidth="1"/>
    <col min="14" max="14" width="7" style="101" hidden="1" customWidth="1"/>
    <col min="15" max="15" width="3.5703125" style="100" customWidth="1"/>
    <col min="16" max="16" width="12.7109375" style="100" hidden="1" customWidth="1"/>
    <col min="17" max="19" width="13.28515625" style="101" hidden="1" customWidth="1"/>
    <col min="20" max="20" width="10.5703125" style="104" hidden="1" customWidth="1"/>
    <col min="21" max="21" width="10.28515625" style="104" hidden="1" customWidth="1"/>
    <col min="22" max="22" width="5.7109375" style="104" hidden="1" customWidth="1"/>
    <col min="23" max="23" width="9.140625" style="105"/>
    <col min="24" max="25" width="5.7109375" style="100" customWidth="1"/>
    <col min="26" max="26" width="7.5703125" style="100" customWidth="1"/>
    <col min="27" max="27" width="24.85546875" style="100" customWidth="1"/>
    <col min="28" max="28" width="4.28515625" style="100" customWidth="1"/>
    <col min="29" max="29" width="8.28515625" style="100" customWidth="1"/>
    <col min="30" max="30" width="8.7109375" style="100" customWidth="1"/>
    <col min="31" max="34" width="9.140625" style="100"/>
    <col min="35" max="16384" width="9.140625" style="1"/>
  </cols>
  <sheetData>
    <row r="1" spans="1:34">
      <c r="A1" s="9" t="s">
        <v>71</v>
      </c>
      <c r="B1" s="1"/>
      <c r="C1" s="1"/>
      <c r="D1" s="1"/>
      <c r="E1" s="9" t="s">
        <v>72</v>
      </c>
      <c r="F1" s="1"/>
      <c r="G1" s="6"/>
      <c r="H1" s="1"/>
      <c r="I1" s="1"/>
      <c r="J1" s="6"/>
      <c r="K1" s="7"/>
      <c r="L1" s="1"/>
      <c r="M1" s="1"/>
      <c r="N1" s="1"/>
      <c r="O1" s="1"/>
      <c r="P1" s="1"/>
      <c r="Q1" s="5"/>
      <c r="R1" s="5"/>
      <c r="S1" s="5"/>
      <c r="T1" s="1"/>
      <c r="U1" s="1"/>
      <c r="V1" s="1"/>
      <c r="W1" s="1"/>
      <c r="X1" s="1"/>
      <c r="Y1" s="1"/>
      <c r="Z1" s="106" t="s">
        <v>1</v>
      </c>
      <c r="AA1" s="135" t="s">
        <v>2</v>
      </c>
      <c r="AB1" s="106" t="s">
        <v>3</v>
      </c>
      <c r="AC1" s="106" t="s">
        <v>4</v>
      </c>
      <c r="AD1" s="106" t="s">
        <v>5</v>
      </c>
      <c r="AE1" s="1"/>
      <c r="AF1" s="1"/>
      <c r="AG1" s="1"/>
      <c r="AH1" s="1"/>
    </row>
    <row r="2" spans="1:34">
      <c r="A2" s="9" t="s">
        <v>73</v>
      </c>
      <c r="B2" s="1"/>
      <c r="C2" s="1"/>
      <c r="D2" s="1"/>
      <c r="E2" s="9" t="s">
        <v>74</v>
      </c>
      <c r="F2" s="1"/>
      <c r="G2" s="6"/>
      <c r="H2" s="8"/>
      <c r="I2" s="1"/>
      <c r="J2" s="6"/>
      <c r="K2" s="7"/>
      <c r="L2" s="1"/>
      <c r="M2" s="1"/>
      <c r="N2" s="1"/>
      <c r="O2" s="1"/>
      <c r="P2" s="1"/>
      <c r="Q2" s="5"/>
      <c r="R2" s="5"/>
      <c r="S2" s="5"/>
      <c r="T2" s="1"/>
      <c r="U2" s="1"/>
      <c r="V2" s="1"/>
      <c r="W2" s="1"/>
      <c r="X2" s="1"/>
      <c r="Y2" s="1"/>
      <c r="Z2" s="106" t="s">
        <v>7</v>
      </c>
      <c r="AA2" s="107" t="s">
        <v>97</v>
      </c>
      <c r="AB2" s="107" t="s">
        <v>9</v>
      </c>
      <c r="AC2" s="107"/>
      <c r="AD2" s="108"/>
      <c r="AE2" s="1"/>
      <c r="AF2" s="1"/>
      <c r="AG2" s="1"/>
      <c r="AH2" s="1"/>
    </row>
    <row r="3" spans="1:34">
      <c r="A3" s="9" t="s">
        <v>76</v>
      </c>
      <c r="B3" s="1"/>
      <c r="C3" s="1"/>
      <c r="D3" s="1"/>
      <c r="E3" s="9" t="s">
        <v>77</v>
      </c>
      <c r="F3" s="1"/>
      <c r="G3" s="6"/>
      <c r="H3" s="1"/>
      <c r="I3" s="1"/>
      <c r="J3" s="6"/>
      <c r="K3" s="7"/>
      <c r="L3" s="1"/>
      <c r="M3" s="1"/>
      <c r="N3" s="1"/>
      <c r="O3" s="1"/>
      <c r="P3" s="1"/>
      <c r="Q3" s="5"/>
      <c r="R3" s="5"/>
      <c r="S3" s="5"/>
      <c r="T3" s="1"/>
      <c r="U3" s="1"/>
      <c r="V3" s="1"/>
      <c r="W3" s="1"/>
      <c r="X3" s="1"/>
      <c r="Y3" s="1"/>
      <c r="Z3" s="106" t="s">
        <v>11</v>
      </c>
      <c r="AA3" s="107" t="s">
        <v>98</v>
      </c>
      <c r="AB3" s="107" t="s">
        <v>9</v>
      </c>
      <c r="AC3" s="107" t="s">
        <v>13</v>
      </c>
      <c r="AD3" s="108" t="s">
        <v>14</v>
      </c>
      <c r="AE3" s="1"/>
      <c r="AF3" s="1"/>
      <c r="AG3" s="1"/>
      <c r="AH3" s="1"/>
    </row>
    <row r="4" spans="1:3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"/>
      <c r="R4" s="5"/>
      <c r="S4" s="5"/>
      <c r="T4" s="1"/>
      <c r="U4" s="1"/>
      <c r="V4" s="1"/>
      <c r="W4" s="1"/>
      <c r="X4" s="1"/>
      <c r="Y4" s="1"/>
      <c r="Z4" s="106" t="s">
        <v>15</v>
      </c>
      <c r="AA4" s="107" t="s">
        <v>99</v>
      </c>
      <c r="AB4" s="107" t="s">
        <v>9</v>
      </c>
      <c r="AC4" s="107"/>
      <c r="AD4" s="108"/>
      <c r="AE4" s="1"/>
      <c r="AF4" s="1"/>
      <c r="AG4" s="1"/>
      <c r="AH4" s="1"/>
    </row>
    <row r="5" spans="1:34">
      <c r="A5" s="9" t="s">
        <v>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5"/>
      <c r="R5" s="5"/>
      <c r="S5" s="5"/>
      <c r="T5" s="1"/>
      <c r="U5" s="1"/>
      <c r="V5" s="1"/>
      <c r="W5" s="1"/>
      <c r="X5" s="1"/>
      <c r="Y5" s="1"/>
      <c r="Z5" s="106" t="s">
        <v>21</v>
      </c>
      <c r="AA5" s="107" t="s">
        <v>98</v>
      </c>
      <c r="AB5" s="107" t="s">
        <v>9</v>
      </c>
      <c r="AC5" s="107" t="s">
        <v>13</v>
      </c>
      <c r="AD5" s="108" t="s">
        <v>14</v>
      </c>
      <c r="AE5" s="1"/>
      <c r="AF5" s="1"/>
      <c r="AG5" s="1"/>
      <c r="AH5" s="1"/>
    </row>
    <row r="6" spans="1:34">
      <c r="A6" s="9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5"/>
      <c r="R6" s="5"/>
      <c r="S6" s="5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5"/>
      <c r="R7" s="5"/>
      <c r="S7" s="5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4.25" thickBot="1">
      <c r="A8" s="1" t="s">
        <v>80</v>
      </c>
      <c r="B8" s="2"/>
      <c r="C8" s="3"/>
      <c r="D8" s="4" t="str">
        <f>CONCATENATE(AA2," ",AB2," ",AC2," ",AD2)</f>
        <v xml:space="preserve">Prehľad rozpočtových nákladov v EUR  </v>
      </c>
      <c r="E8" s="5"/>
      <c r="F8" s="1"/>
      <c r="G8" s="6"/>
      <c r="H8" s="6"/>
      <c r="I8" s="6"/>
      <c r="J8" s="6"/>
      <c r="K8" s="7"/>
      <c r="L8" s="7"/>
      <c r="M8" s="5"/>
      <c r="N8" s="5"/>
      <c r="O8" s="1"/>
      <c r="P8" s="1"/>
      <c r="Q8" s="5"/>
      <c r="R8" s="5"/>
      <c r="S8" s="5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3.5" thickTop="1">
      <c r="A9" s="111" t="s">
        <v>100</v>
      </c>
      <c r="B9" s="111" t="s">
        <v>101</v>
      </c>
      <c r="C9" s="111" t="s">
        <v>102</v>
      </c>
      <c r="D9" s="111" t="s">
        <v>103</v>
      </c>
      <c r="E9" s="111" t="s">
        <v>104</v>
      </c>
      <c r="F9" s="111" t="s">
        <v>105</v>
      </c>
      <c r="G9" s="111" t="s">
        <v>106</v>
      </c>
      <c r="H9" s="111" t="s">
        <v>30</v>
      </c>
      <c r="I9" s="111" t="s">
        <v>82</v>
      </c>
      <c r="J9" s="111" t="s">
        <v>83</v>
      </c>
      <c r="K9" s="112" t="s">
        <v>84</v>
      </c>
      <c r="L9" s="113"/>
      <c r="M9" s="114" t="s">
        <v>85</v>
      </c>
      <c r="N9" s="113"/>
      <c r="O9" s="111" t="s">
        <v>107</v>
      </c>
      <c r="P9" s="109" t="s">
        <v>108</v>
      </c>
      <c r="Q9" s="84" t="s">
        <v>104</v>
      </c>
      <c r="R9" s="84" t="s">
        <v>104</v>
      </c>
      <c r="S9" s="85" t="s">
        <v>104</v>
      </c>
      <c r="T9" s="89" t="s">
        <v>109</v>
      </c>
      <c r="U9" s="89" t="s">
        <v>110</v>
      </c>
      <c r="V9" s="89" t="s">
        <v>111</v>
      </c>
      <c r="W9" s="90" t="s">
        <v>87</v>
      </c>
      <c r="X9" s="90" t="s">
        <v>112</v>
      </c>
      <c r="Y9" s="90" t="s">
        <v>113</v>
      </c>
      <c r="Z9" s="119" t="s">
        <v>114</v>
      </c>
      <c r="AA9" s="119" t="s">
        <v>115</v>
      </c>
      <c r="AB9" s="1" t="s">
        <v>111</v>
      </c>
      <c r="AC9" s="1"/>
      <c r="AD9" s="1"/>
      <c r="AE9" s="1"/>
      <c r="AF9" s="1"/>
      <c r="AG9" s="1"/>
      <c r="AH9" s="1"/>
    </row>
    <row r="10" spans="1:34" ht="13.5" thickBot="1">
      <c r="A10" s="115" t="s">
        <v>116</v>
      </c>
      <c r="B10" s="115" t="s">
        <v>117</v>
      </c>
      <c r="C10" s="116"/>
      <c r="D10" s="115" t="s">
        <v>118</v>
      </c>
      <c r="E10" s="115" t="s">
        <v>119</v>
      </c>
      <c r="F10" s="115" t="s">
        <v>120</v>
      </c>
      <c r="G10" s="115" t="s">
        <v>121</v>
      </c>
      <c r="H10" s="115" t="s">
        <v>122</v>
      </c>
      <c r="I10" s="115" t="s">
        <v>86</v>
      </c>
      <c r="J10" s="115"/>
      <c r="K10" s="115" t="s">
        <v>106</v>
      </c>
      <c r="L10" s="115" t="s">
        <v>83</v>
      </c>
      <c r="M10" s="117" t="s">
        <v>106</v>
      </c>
      <c r="N10" s="115" t="s">
        <v>83</v>
      </c>
      <c r="O10" s="115" t="s">
        <v>123</v>
      </c>
      <c r="P10" s="110"/>
      <c r="Q10" s="86" t="s">
        <v>124</v>
      </c>
      <c r="R10" s="86" t="s">
        <v>125</v>
      </c>
      <c r="S10" s="87" t="s">
        <v>126</v>
      </c>
      <c r="T10" s="89" t="s">
        <v>127</v>
      </c>
      <c r="U10" s="89" t="s">
        <v>128</v>
      </c>
      <c r="V10" s="89" t="s">
        <v>129</v>
      </c>
      <c r="W10" s="90"/>
      <c r="X10" s="1"/>
      <c r="Y10" s="1"/>
      <c r="Z10" s="119" t="s">
        <v>130</v>
      </c>
      <c r="AA10" s="119" t="s">
        <v>116</v>
      </c>
      <c r="AB10" s="1" t="s">
        <v>131</v>
      </c>
      <c r="AC10" s="1"/>
      <c r="AD10" s="1"/>
      <c r="AE10" s="1"/>
      <c r="AF10" s="1"/>
      <c r="AG10" s="1"/>
      <c r="AH10" s="1"/>
    </row>
    <row r="11" spans="1:34" ht="13.5" thickTop="1"/>
    <row r="12" spans="1:34">
      <c r="B12" s="130" t="s">
        <v>132</v>
      </c>
    </row>
    <row r="13" spans="1:34">
      <c r="B13" s="99" t="s">
        <v>88</v>
      </c>
    </row>
    <row r="14" spans="1:34">
      <c r="A14" s="97">
        <v>1</v>
      </c>
      <c r="B14" s="98" t="s">
        <v>133</v>
      </c>
      <c r="C14" s="99" t="s">
        <v>134</v>
      </c>
      <c r="D14" s="120" t="s">
        <v>135</v>
      </c>
      <c r="E14" s="101">
        <v>1</v>
      </c>
      <c r="F14" s="100" t="s">
        <v>136</v>
      </c>
      <c r="H14" s="102">
        <f>ROUND(E14*G14, 2)</f>
        <v>0</v>
      </c>
      <c r="J14" s="102">
        <f>ROUND(E14*G14, 2)</f>
        <v>0</v>
      </c>
      <c r="K14" s="103">
        <v>0.32363999999999998</v>
      </c>
      <c r="L14" s="103">
        <f>E14*K14</f>
        <v>0.32363999999999998</v>
      </c>
      <c r="O14" s="100">
        <v>20</v>
      </c>
      <c r="P14" s="100" t="s">
        <v>137</v>
      </c>
      <c r="V14" s="104" t="s">
        <v>59</v>
      </c>
      <c r="W14" s="105">
        <v>1.5509999999999999</v>
      </c>
      <c r="Z14" s="100" t="s">
        <v>138</v>
      </c>
      <c r="AB14" s="100">
        <v>7</v>
      </c>
    </row>
    <row r="15" spans="1:34">
      <c r="D15" s="131" t="s">
        <v>139</v>
      </c>
      <c r="E15" s="132">
        <f>J15</f>
        <v>0</v>
      </c>
      <c r="H15" s="132">
        <f>SUM(H12:H14)</f>
        <v>0</v>
      </c>
      <c r="I15" s="132">
        <f>SUM(I12:I14)</f>
        <v>0</v>
      </c>
      <c r="J15" s="132">
        <f>SUM(J12:J14)</f>
        <v>0</v>
      </c>
      <c r="L15" s="133">
        <f>SUM(L12:L14)</f>
        <v>0.32363999999999998</v>
      </c>
      <c r="N15" s="134">
        <f>SUM(N12:N14)</f>
        <v>0</v>
      </c>
      <c r="W15" s="105">
        <f>SUM(W12:W14)</f>
        <v>1.5509999999999999</v>
      </c>
    </row>
    <row r="17" spans="1:28">
      <c r="B17" s="99" t="s">
        <v>89</v>
      </c>
    </row>
    <row r="18" spans="1:28">
      <c r="A18" s="97">
        <v>2</v>
      </c>
      <c r="B18" s="98" t="s">
        <v>133</v>
      </c>
      <c r="C18" s="99" t="s">
        <v>140</v>
      </c>
      <c r="D18" s="120" t="s">
        <v>141</v>
      </c>
      <c r="E18" s="101">
        <v>548.52</v>
      </c>
      <c r="F18" s="100" t="s">
        <v>142</v>
      </c>
      <c r="H18" s="102">
        <f t="shared" ref="H18:H27" si="0">ROUND(E18*G18, 2)</f>
        <v>0</v>
      </c>
      <c r="J18" s="102">
        <f t="shared" ref="J18:J27" si="1">ROUND(E18*G18, 2)</f>
        <v>0</v>
      </c>
      <c r="O18" s="100">
        <v>20</v>
      </c>
      <c r="P18" s="100" t="s">
        <v>137</v>
      </c>
      <c r="V18" s="104" t="s">
        <v>59</v>
      </c>
      <c r="W18" s="105">
        <v>70.210999999999999</v>
      </c>
      <c r="Z18" s="100" t="s">
        <v>143</v>
      </c>
      <c r="AB18" s="100">
        <v>1</v>
      </c>
    </row>
    <row r="19" spans="1:28">
      <c r="A19" s="97">
        <v>3</v>
      </c>
      <c r="B19" s="98" t="s">
        <v>144</v>
      </c>
      <c r="C19" s="99" t="s">
        <v>145</v>
      </c>
      <c r="D19" s="120" t="s">
        <v>146</v>
      </c>
      <c r="E19" s="101">
        <v>1.25</v>
      </c>
      <c r="F19" s="100" t="s">
        <v>147</v>
      </c>
      <c r="H19" s="102">
        <f t="shared" si="0"/>
        <v>0</v>
      </c>
      <c r="J19" s="102">
        <f t="shared" si="1"/>
        <v>0</v>
      </c>
      <c r="O19" s="100">
        <v>20</v>
      </c>
      <c r="P19" s="100" t="s">
        <v>137</v>
      </c>
      <c r="V19" s="104" t="s">
        <v>59</v>
      </c>
      <c r="W19" s="105">
        <v>1.61</v>
      </c>
      <c r="Z19" s="100" t="s">
        <v>148</v>
      </c>
      <c r="AB19" s="100">
        <v>1</v>
      </c>
    </row>
    <row r="20" spans="1:28">
      <c r="A20" s="97">
        <v>4</v>
      </c>
      <c r="B20" s="98" t="s">
        <v>144</v>
      </c>
      <c r="C20" s="99" t="s">
        <v>149</v>
      </c>
      <c r="D20" s="120" t="s">
        <v>150</v>
      </c>
      <c r="E20" s="101">
        <v>1.25</v>
      </c>
      <c r="F20" s="100" t="s">
        <v>147</v>
      </c>
      <c r="H20" s="102">
        <f t="shared" si="0"/>
        <v>0</v>
      </c>
      <c r="J20" s="102">
        <f t="shared" si="1"/>
        <v>0</v>
      </c>
      <c r="O20" s="100">
        <v>20</v>
      </c>
      <c r="P20" s="100" t="s">
        <v>137</v>
      </c>
      <c r="V20" s="104" t="s">
        <v>59</v>
      </c>
      <c r="W20" s="105">
        <v>0.67600000000000005</v>
      </c>
      <c r="Z20" s="100" t="s">
        <v>148</v>
      </c>
      <c r="AB20" s="100">
        <v>1</v>
      </c>
    </row>
    <row r="21" spans="1:28" ht="25.5">
      <c r="A21" s="97">
        <v>5</v>
      </c>
      <c r="B21" s="98" t="s">
        <v>144</v>
      </c>
      <c r="C21" s="99" t="s">
        <v>151</v>
      </c>
      <c r="D21" s="120" t="s">
        <v>152</v>
      </c>
      <c r="E21" s="101">
        <v>12.5</v>
      </c>
      <c r="F21" s="100" t="s">
        <v>147</v>
      </c>
      <c r="H21" s="102">
        <f t="shared" si="0"/>
        <v>0</v>
      </c>
      <c r="J21" s="102">
        <f t="shared" si="1"/>
        <v>0</v>
      </c>
      <c r="O21" s="100">
        <v>20</v>
      </c>
      <c r="P21" s="100" t="s">
        <v>137</v>
      </c>
      <c r="V21" s="104" t="s">
        <v>59</v>
      </c>
      <c r="Z21" s="100" t="s">
        <v>148</v>
      </c>
      <c r="AB21" s="100">
        <v>1</v>
      </c>
    </row>
    <row r="22" spans="1:28" ht="25.5">
      <c r="A22" s="97">
        <v>6</v>
      </c>
      <c r="B22" s="98" t="s">
        <v>144</v>
      </c>
      <c r="C22" s="99" t="s">
        <v>153</v>
      </c>
      <c r="D22" s="120" t="s">
        <v>154</v>
      </c>
      <c r="E22" s="101">
        <v>1.25</v>
      </c>
      <c r="F22" s="100" t="s">
        <v>147</v>
      </c>
      <c r="H22" s="102">
        <f t="shared" si="0"/>
        <v>0</v>
      </c>
      <c r="J22" s="102">
        <f t="shared" si="1"/>
        <v>0</v>
      </c>
      <c r="O22" s="100">
        <v>20</v>
      </c>
      <c r="P22" s="100" t="s">
        <v>137</v>
      </c>
      <c r="V22" s="104" t="s">
        <v>59</v>
      </c>
      <c r="W22" s="105">
        <v>1.409</v>
      </c>
      <c r="Z22" s="100" t="s">
        <v>148</v>
      </c>
      <c r="AB22" s="100">
        <v>1</v>
      </c>
    </row>
    <row r="23" spans="1:28" ht="25.5">
      <c r="A23" s="97">
        <v>7</v>
      </c>
      <c r="B23" s="98" t="s">
        <v>144</v>
      </c>
      <c r="C23" s="99" t="s">
        <v>155</v>
      </c>
      <c r="D23" s="120" t="s">
        <v>156</v>
      </c>
      <c r="E23" s="101">
        <v>12.5</v>
      </c>
      <c r="F23" s="100" t="s">
        <v>147</v>
      </c>
      <c r="H23" s="102">
        <f t="shared" si="0"/>
        <v>0</v>
      </c>
      <c r="J23" s="102">
        <f t="shared" si="1"/>
        <v>0</v>
      </c>
      <c r="O23" s="100">
        <v>20</v>
      </c>
      <c r="P23" s="100" t="s">
        <v>137</v>
      </c>
      <c r="V23" s="104" t="s">
        <v>59</v>
      </c>
      <c r="W23" s="105">
        <v>1.575</v>
      </c>
      <c r="Z23" s="100" t="s">
        <v>148</v>
      </c>
      <c r="AB23" s="100">
        <v>1</v>
      </c>
    </row>
    <row r="24" spans="1:28">
      <c r="A24" s="97">
        <v>8</v>
      </c>
      <c r="B24" s="98" t="s">
        <v>157</v>
      </c>
      <c r="C24" s="99" t="s">
        <v>158</v>
      </c>
      <c r="D24" s="120" t="s">
        <v>159</v>
      </c>
      <c r="E24" s="101">
        <v>1.25</v>
      </c>
      <c r="F24" s="100" t="s">
        <v>147</v>
      </c>
      <c r="H24" s="102">
        <f t="shared" si="0"/>
        <v>0</v>
      </c>
      <c r="J24" s="102">
        <f t="shared" si="1"/>
        <v>0</v>
      </c>
      <c r="O24" s="100">
        <v>20</v>
      </c>
      <c r="P24" s="100" t="s">
        <v>137</v>
      </c>
      <c r="V24" s="104" t="s">
        <v>59</v>
      </c>
      <c r="W24" s="105">
        <v>0.84899999999999998</v>
      </c>
      <c r="Z24" s="100" t="s">
        <v>148</v>
      </c>
      <c r="AB24" s="100">
        <v>1</v>
      </c>
    </row>
    <row r="25" spans="1:28" ht="25.5">
      <c r="A25" s="97">
        <v>9</v>
      </c>
      <c r="B25" s="98" t="s">
        <v>144</v>
      </c>
      <c r="C25" s="99" t="s">
        <v>160</v>
      </c>
      <c r="D25" s="120" t="s">
        <v>161</v>
      </c>
      <c r="E25" s="101">
        <v>1.25</v>
      </c>
      <c r="F25" s="100" t="s">
        <v>147</v>
      </c>
      <c r="H25" s="102">
        <f t="shared" si="0"/>
        <v>0</v>
      </c>
      <c r="J25" s="102">
        <f t="shared" si="1"/>
        <v>0</v>
      </c>
      <c r="O25" s="100">
        <v>20</v>
      </c>
      <c r="P25" s="100" t="s">
        <v>137</v>
      </c>
      <c r="V25" s="104" t="s">
        <v>59</v>
      </c>
      <c r="Z25" s="100" t="s">
        <v>148</v>
      </c>
      <c r="AB25" s="100">
        <v>1</v>
      </c>
    </row>
    <row r="26" spans="1:28">
      <c r="A26" s="97">
        <v>10</v>
      </c>
      <c r="B26" s="98" t="s">
        <v>162</v>
      </c>
      <c r="C26" s="99" t="s">
        <v>163</v>
      </c>
      <c r="D26" s="120" t="s">
        <v>164</v>
      </c>
      <c r="E26" s="101">
        <v>0.32400000000000001</v>
      </c>
      <c r="F26" s="100" t="s">
        <v>147</v>
      </c>
      <c r="H26" s="102">
        <f t="shared" si="0"/>
        <v>0</v>
      </c>
      <c r="J26" s="102">
        <f t="shared" si="1"/>
        <v>0</v>
      </c>
      <c r="O26" s="100">
        <v>20</v>
      </c>
      <c r="P26" s="100" t="s">
        <v>137</v>
      </c>
      <c r="V26" s="104" t="s">
        <v>59</v>
      </c>
      <c r="W26" s="105">
        <v>0.80400000000000005</v>
      </c>
      <c r="Z26" s="100" t="s">
        <v>165</v>
      </c>
      <c r="AB26" s="100">
        <v>1</v>
      </c>
    </row>
    <row r="27" spans="1:28">
      <c r="A27" s="97">
        <v>11</v>
      </c>
      <c r="B27" s="98" t="s">
        <v>162</v>
      </c>
      <c r="C27" s="99" t="s">
        <v>166</v>
      </c>
      <c r="D27" s="120" t="s">
        <v>167</v>
      </c>
      <c r="E27" s="101">
        <v>0.32400000000000001</v>
      </c>
      <c r="F27" s="100" t="s">
        <v>147</v>
      </c>
      <c r="H27" s="102">
        <f t="shared" si="0"/>
        <v>0</v>
      </c>
      <c r="J27" s="102">
        <f t="shared" si="1"/>
        <v>0</v>
      </c>
      <c r="O27" s="100">
        <v>20</v>
      </c>
      <c r="P27" s="100" t="s">
        <v>137</v>
      </c>
      <c r="V27" s="104" t="s">
        <v>59</v>
      </c>
      <c r="Z27" s="100" t="s">
        <v>165</v>
      </c>
      <c r="AB27" s="100">
        <v>1</v>
      </c>
    </row>
    <row r="28" spans="1:28">
      <c r="D28" s="131" t="s">
        <v>168</v>
      </c>
      <c r="E28" s="132">
        <f>J28</f>
        <v>0</v>
      </c>
      <c r="H28" s="132">
        <f>SUM(H17:H27)</f>
        <v>0</v>
      </c>
      <c r="I28" s="132">
        <f>SUM(I17:I27)</f>
        <v>0</v>
      </c>
      <c r="J28" s="132">
        <f>SUM(J17:J27)</f>
        <v>0</v>
      </c>
      <c r="L28" s="133">
        <f>SUM(L17:L27)</f>
        <v>0</v>
      </c>
      <c r="N28" s="134">
        <f>SUM(N17:N27)</f>
        <v>0</v>
      </c>
      <c r="W28" s="105">
        <f>SUM(W17:W27)</f>
        <v>77.134000000000015</v>
      </c>
    </row>
    <row r="30" spans="1:28">
      <c r="D30" s="131" t="s">
        <v>90</v>
      </c>
      <c r="E30" s="134">
        <f>J30</f>
        <v>0</v>
      </c>
      <c r="H30" s="132">
        <f>+H15+H28</f>
        <v>0</v>
      </c>
      <c r="I30" s="132">
        <f>+I15+I28</f>
        <v>0</v>
      </c>
      <c r="J30" s="132">
        <f>+J15+J28</f>
        <v>0</v>
      </c>
      <c r="L30" s="133">
        <f>+L15+L28</f>
        <v>0.32363999999999998</v>
      </c>
      <c r="N30" s="134">
        <f>+N15+N28</f>
        <v>0</v>
      </c>
      <c r="W30" s="105">
        <f>+W15+W28</f>
        <v>78.685000000000016</v>
      </c>
    </row>
    <row r="32" spans="1:28">
      <c r="B32" s="130" t="s">
        <v>169</v>
      </c>
    </row>
    <row r="33" spans="1:28">
      <c r="B33" s="99" t="s">
        <v>91</v>
      </c>
    </row>
    <row r="34" spans="1:28">
      <c r="A34" s="97">
        <v>12</v>
      </c>
      <c r="B34" s="98" t="s">
        <v>170</v>
      </c>
      <c r="C34" s="99" t="s">
        <v>171</v>
      </c>
      <c r="D34" s="120" t="s">
        <v>172</v>
      </c>
      <c r="E34" s="101">
        <v>548.52</v>
      </c>
      <c r="F34" s="100" t="s">
        <v>142</v>
      </c>
      <c r="H34" s="102">
        <f>ROUND(E34*G34, 2)</f>
        <v>0</v>
      </c>
      <c r="J34" s="102">
        <f t="shared" ref="J34:J42" si="2">ROUND(E34*G34, 2)</f>
        <v>0</v>
      </c>
      <c r="K34" s="103">
        <v>1.004E-2</v>
      </c>
      <c r="L34" s="103">
        <f>E34*K34</f>
        <v>5.5071408000000002</v>
      </c>
      <c r="O34" s="100">
        <v>20</v>
      </c>
      <c r="P34" s="100" t="s">
        <v>137</v>
      </c>
      <c r="V34" s="104" t="s">
        <v>173</v>
      </c>
      <c r="W34" s="105">
        <v>136.03299999999999</v>
      </c>
      <c r="Z34" s="100" t="s">
        <v>174</v>
      </c>
      <c r="AB34" s="100">
        <v>7</v>
      </c>
    </row>
    <row r="35" spans="1:28" ht="25.5">
      <c r="A35" s="97">
        <v>13</v>
      </c>
      <c r="B35" s="98" t="s">
        <v>175</v>
      </c>
      <c r="C35" s="99" t="s">
        <v>176</v>
      </c>
      <c r="D35" s="120" t="s">
        <v>177</v>
      </c>
      <c r="E35" s="101">
        <v>692.52</v>
      </c>
      <c r="F35" s="100" t="s">
        <v>142</v>
      </c>
      <c r="H35" s="102">
        <f>ROUND(E35*G35, 2)</f>
        <v>0</v>
      </c>
      <c r="J35" s="102">
        <f t="shared" si="2"/>
        <v>0</v>
      </c>
      <c r="O35" s="100">
        <v>20</v>
      </c>
      <c r="P35" s="100" t="s">
        <v>137</v>
      </c>
      <c r="V35" s="104" t="s">
        <v>173</v>
      </c>
      <c r="W35" s="105">
        <v>9.6950000000000003</v>
      </c>
      <c r="Z35" s="100" t="s">
        <v>178</v>
      </c>
      <c r="AB35" s="100">
        <v>1</v>
      </c>
    </row>
    <row r="36" spans="1:28">
      <c r="A36" s="97">
        <v>14</v>
      </c>
      <c r="B36" s="98" t="s">
        <v>179</v>
      </c>
      <c r="C36" s="99" t="s">
        <v>180</v>
      </c>
      <c r="D36" s="120" t="s">
        <v>181</v>
      </c>
      <c r="E36" s="101">
        <v>0.52</v>
      </c>
      <c r="F36" s="100" t="s">
        <v>147</v>
      </c>
      <c r="I36" s="102">
        <f>ROUND(E36*G36, 2)</f>
        <v>0</v>
      </c>
      <c r="J36" s="102">
        <f t="shared" si="2"/>
        <v>0</v>
      </c>
      <c r="K36" s="103">
        <v>1</v>
      </c>
      <c r="L36" s="103">
        <f>E36*K36</f>
        <v>0.52</v>
      </c>
      <c r="O36" s="100">
        <v>20</v>
      </c>
      <c r="P36" s="100" t="s">
        <v>137</v>
      </c>
      <c r="V36" s="104" t="s">
        <v>47</v>
      </c>
      <c r="Z36" s="100" t="s">
        <v>182</v>
      </c>
      <c r="AA36" s="100" t="s">
        <v>137</v>
      </c>
      <c r="AB36" s="100">
        <v>2</v>
      </c>
    </row>
    <row r="37" spans="1:28" ht="38.25">
      <c r="A37" s="97">
        <v>15</v>
      </c>
      <c r="B37" s="98" t="s">
        <v>175</v>
      </c>
      <c r="C37" s="99" t="s">
        <v>183</v>
      </c>
      <c r="D37" s="120" t="s">
        <v>184</v>
      </c>
      <c r="E37" s="101">
        <v>692.52</v>
      </c>
      <c r="F37" s="100" t="s">
        <v>142</v>
      </c>
      <c r="H37" s="102">
        <f>ROUND(E37*G37, 2)</f>
        <v>0</v>
      </c>
      <c r="J37" s="102">
        <f t="shared" si="2"/>
        <v>0</v>
      </c>
      <c r="K37" s="103">
        <v>4.3800000000000002E-3</v>
      </c>
      <c r="L37" s="103">
        <f>E37*K37</f>
        <v>3.0332376000000001</v>
      </c>
      <c r="O37" s="100">
        <v>20</v>
      </c>
      <c r="P37" s="100" t="s">
        <v>137</v>
      </c>
      <c r="V37" s="104" t="s">
        <v>173</v>
      </c>
      <c r="W37" s="105">
        <v>105.26300000000001</v>
      </c>
      <c r="Z37" s="100" t="s">
        <v>185</v>
      </c>
      <c r="AB37" s="100">
        <v>1</v>
      </c>
    </row>
    <row r="38" spans="1:28" ht="25.5">
      <c r="A38" s="97">
        <v>16</v>
      </c>
      <c r="B38" s="98" t="s">
        <v>179</v>
      </c>
      <c r="C38" s="99" t="s">
        <v>186</v>
      </c>
      <c r="D38" s="120" t="s">
        <v>187</v>
      </c>
      <c r="E38" s="101">
        <v>796.4</v>
      </c>
      <c r="F38" s="100" t="s">
        <v>142</v>
      </c>
      <c r="I38" s="102">
        <f>ROUND(E38*G38, 2)</f>
        <v>0</v>
      </c>
      <c r="J38" s="102">
        <f t="shared" si="2"/>
        <v>0</v>
      </c>
      <c r="K38" s="103">
        <v>4.3E-3</v>
      </c>
      <c r="L38" s="103">
        <f>E38*K38</f>
        <v>3.4245199999999998</v>
      </c>
      <c r="O38" s="100">
        <v>20</v>
      </c>
      <c r="P38" s="100" t="s">
        <v>137</v>
      </c>
      <c r="V38" s="104" t="s">
        <v>47</v>
      </c>
      <c r="Z38" s="100" t="s">
        <v>188</v>
      </c>
      <c r="AA38" s="100" t="s">
        <v>137</v>
      </c>
      <c r="AB38" s="100">
        <v>8</v>
      </c>
    </row>
    <row r="39" spans="1:28" ht="25.5">
      <c r="A39" s="97">
        <v>17</v>
      </c>
      <c r="B39" s="98" t="s">
        <v>175</v>
      </c>
      <c r="C39" s="99" t="s">
        <v>189</v>
      </c>
      <c r="D39" s="120" t="s">
        <v>190</v>
      </c>
      <c r="E39" s="101">
        <v>695.52</v>
      </c>
      <c r="F39" s="100" t="s">
        <v>142</v>
      </c>
      <c r="H39" s="102">
        <f>ROUND(E39*G39, 2)</f>
        <v>0</v>
      </c>
      <c r="J39" s="102">
        <f t="shared" si="2"/>
        <v>0</v>
      </c>
      <c r="O39" s="100">
        <v>20</v>
      </c>
      <c r="P39" s="100" t="s">
        <v>137</v>
      </c>
      <c r="V39" s="104" t="s">
        <v>173</v>
      </c>
      <c r="W39" s="105">
        <v>12.519</v>
      </c>
      <c r="Z39" s="100" t="s">
        <v>178</v>
      </c>
      <c r="AB39" s="100">
        <v>1</v>
      </c>
    </row>
    <row r="40" spans="1:28">
      <c r="A40" s="97">
        <v>18</v>
      </c>
      <c r="B40" s="98" t="s">
        <v>179</v>
      </c>
      <c r="C40" s="99" t="s">
        <v>191</v>
      </c>
      <c r="D40" s="120" t="s">
        <v>192</v>
      </c>
      <c r="E40" s="101">
        <v>157.22999999999999</v>
      </c>
      <c r="F40" s="100" t="s">
        <v>193</v>
      </c>
      <c r="I40" s="102">
        <f>ROUND(E40*G40, 2)</f>
        <v>0</v>
      </c>
      <c r="J40" s="102">
        <f t="shared" si="2"/>
        <v>0</v>
      </c>
      <c r="K40" s="103">
        <v>1E-3</v>
      </c>
      <c r="L40" s="103">
        <f>E40*K40</f>
        <v>0.15722999999999998</v>
      </c>
      <c r="O40" s="100">
        <v>20</v>
      </c>
      <c r="P40" s="100" t="s">
        <v>137</v>
      </c>
      <c r="V40" s="104" t="s">
        <v>47</v>
      </c>
      <c r="Z40" s="100" t="s">
        <v>194</v>
      </c>
      <c r="AA40" s="100" t="s">
        <v>137</v>
      </c>
      <c r="AB40" s="100">
        <v>8</v>
      </c>
    </row>
    <row r="41" spans="1:28" ht="25.5">
      <c r="A41" s="97">
        <v>19</v>
      </c>
      <c r="B41" s="98" t="s">
        <v>175</v>
      </c>
      <c r="C41" s="99" t="s">
        <v>195</v>
      </c>
      <c r="D41" s="120" t="s">
        <v>196</v>
      </c>
      <c r="F41" s="100" t="s">
        <v>123</v>
      </c>
      <c r="H41" s="102">
        <f>ROUND(E41*G41, 2)</f>
        <v>0</v>
      </c>
      <c r="J41" s="102">
        <f t="shared" si="2"/>
        <v>0</v>
      </c>
      <c r="O41" s="100">
        <v>20</v>
      </c>
      <c r="P41" s="100" t="s">
        <v>137</v>
      </c>
      <c r="V41" s="104" t="s">
        <v>173</v>
      </c>
      <c r="Z41" s="100" t="s">
        <v>197</v>
      </c>
      <c r="AB41" s="100">
        <v>1</v>
      </c>
    </row>
    <row r="42" spans="1:28" ht="25.5">
      <c r="A42" s="97">
        <v>20</v>
      </c>
      <c r="B42" s="98" t="s">
        <v>175</v>
      </c>
      <c r="C42" s="99" t="s">
        <v>198</v>
      </c>
      <c r="D42" s="120" t="s">
        <v>199</v>
      </c>
      <c r="F42" s="100" t="s">
        <v>123</v>
      </c>
      <c r="H42" s="102">
        <f>ROUND(E42*G42, 2)</f>
        <v>0</v>
      </c>
      <c r="J42" s="102">
        <f t="shared" si="2"/>
        <v>0</v>
      </c>
      <c r="O42" s="100">
        <v>20</v>
      </c>
      <c r="P42" s="100" t="s">
        <v>137</v>
      </c>
      <c r="V42" s="104" t="s">
        <v>173</v>
      </c>
      <c r="Z42" s="100" t="s">
        <v>197</v>
      </c>
      <c r="AB42" s="100">
        <v>1</v>
      </c>
    </row>
    <row r="43" spans="1:28">
      <c r="D43" s="131" t="s">
        <v>200</v>
      </c>
      <c r="E43" s="132">
        <f>J43</f>
        <v>0</v>
      </c>
      <c r="H43" s="132">
        <f>SUM(H32:H42)</f>
        <v>0</v>
      </c>
      <c r="I43" s="132">
        <f>SUM(I32:I42)</f>
        <v>0</v>
      </c>
      <c r="J43" s="132">
        <f>SUM(J32:J42)</f>
        <v>0</v>
      </c>
      <c r="L43" s="133">
        <f>SUM(L32:L42)</f>
        <v>12.642128399999999</v>
      </c>
      <c r="N43" s="134">
        <f>SUM(N32:N42)</f>
        <v>0</v>
      </c>
      <c r="W43" s="105">
        <f>SUM(W32:W42)</f>
        <v>263.51</v>
      </c>
    </row>
    <row r="45" spans="1:28">
      <c r="B45" s="99" t="s">
        <v>92</v>
      </c>
    </row>
    <row r="46" spans="1:28" ht="25.5">
      <c r="A46" s="97">
        <v>21</v>
      </c>
      <c r="B46" s="98" t="s">
        <v>201</v>
      </c>
      <c r="C46" s="99" t="s">
        <v>202</v>
      </c>
      <c r="D46" s="120" t="s">
        <v>203</v>
      </c>
      <c r="E46" s="101">
        <v>66.53</v>
      </c>
      <c r="F46" s="100" t="s">
        <v>204</v>
      </c>
      <c r="H46" s="102">
        <f t="shared" ref="H46:H56" si="3">ROUND(E46*G46, 2)</f>
        <v>0</v>
      </c>
      <c r="J46" s="102">
        <f t="shared" ref="J46:J56" si="4">ROUND(E46*G46, 2)</f>
        <v>0</v>
      </c>
      <c r="K46" s="103">
        <v>2.8800000000000002E-3</v>
      </c>
      <c r="L46" s="103">
        <f>E46*K46</f>
        <v>0.19160640000000001</v>
      </c>
      <c r="O46" s="100">
        <v>20</v>
      </c>
      <c r="P46" s="100" t="s">
        <v>137</v>
      </c>
      <c r="V46" s="104" t="s">
        <v>173</v>
      </c>
      <c r="W46" s="105">
        <v>16.433</v>
      </c>
      <c r="Z46" s="100" t="s">
        <v>205</v>
      </c>
      <c r="AB46" s="100">
        <v>7</v>
      </c>
    </row>
    <row r="47" spans="1:28">
      <c r="A47" s="97">
        <v>22</v>
      </c>
      <c r="B47" s="98" t="s">
        <v>201</v>
      </c>
      <c r="C47" s="99" t="s">
        <v>206</v>
      </c>
      <c r="D47" s="120" t="s">
        <v>207</v>
      </c>
      <c r="E47" s="101">
        <v>24</v>
      </c>
      <c r="F47" s="100" t="s">
        <v>142</v>
      </c>
      <c r="H47" s="102">
        <f t="shared" si="3"/>
        <v>0</v>
      </c>
      <c r="J47" s="102">
        <f t="shared" si="4"/>
        <v>0</v>
      </c>
      <c r="K47" s="103">
        <v>6.8300000000000001E-3</v>
      </c>
      <c r="L47" s="103">
        <f>E47*K47</f>
        <v>0.16392000000000001</v>
      </c>
      <c r="O47" s="100">
        <v>20</v>
      </c>
      <c r="P47" s="100" t="s">
        <v>137</v>
      </c>
      <c r="V47" s="104" t="s">
        <v>173</v>
      </c>
      <c r="W47" s="105">
        <v>40.152000000000001</v>
      </c>
      <c r="Z47" s="100" t="s">
        <v>205</v>
      </c>
      <c r="AB47" s="100">
        <v>1</v>
      </c>
    </row>
    <row r="48" spans="1:28">
      <c r="A48" s="97">
        <v>23</v>
      </c>
      <c r="B48" s="98" t="s">
        <v>201</v>
      </c>
      <c r="C48" s="99" t="s">
        <v>208</v>
      </c>
      <c r="D48" s="120" t="s">
        <v>209</v>
      </c>
      <c r="E48" s="101">
        <v>24</v>
      </c>
      <c r="F48" s="100" t="s">
        <v>142</v>
      </c>
      <c r="H48" s="102">
        <f t="shared" si="3"/>
        <v>0</v>
      </c>
      <c r="J48" s="102">
        <f t="shared" si="4"/>
        <v>0</v>
      </c>
      <c r="M48" s="101">
        <v>7.0000000000000001E-3</v>
      </c>
      <c r="N48" s="101">
        <f>E48*M48</f>
        <v>0.16800000000000001</v>
      </c>
      <c r="O48" s="100">
        <v>20</v>
      </c>
      <c r="P48" s="100" t="s">
        <v>137</v>
      </c>
      <c r="V48" s="104" t="s">
        <v>173</v>
      </c>
      <c r="W48" s="105">
        <v>2.952</v>
      </c>
      <c r="Z48" s="100" t="s">
        <v>205</v>
      </c>
      <c r="AB48" s="100">
        <v>1</v>
      </c>
    </row>
    <row r="49" spans="1:28">
      <c r="A49" s="97">
        <v>24</v>
      </c>
      <c r="B49" s="98" t="s">
        <v>201</v>
      </c>
      <c r="C49" s="99" t="s">
        <v>210</v>
      </c>
      <c r="D49" s="120" t="s">
        <v>211</v>
      </c>
      <c r="E49" s="101">
        <v>36.35</v>
      </c>
      <c r="F49" s="100" t="s">
        <v>204</v>
      </c>
      <c r="H49" s="102">
        <f t="shared" si="3"/>
        <v>0</v>
      </c>
      <c r="J49" s="102">
        <f t="shared" si="4"/>
        <v>0</v>
      </c>
      <c r="K49" s="103">
        <v>5.3299999999999997E-3</v>
      </c>
      <c r="L49" s="103">
        <f>E49*K49</f>
        <v>0.19374549999999999</v>
      </c>
      <c r="O49" s="100">
        <v>20</v>
      </c>
      <c r="P49" s="100" t="s">
        <v>137</v>
      </c>
      <c r="V49" s="104" t="s">
        <v>173</v>
      </c>
      <c r="W49" s="105">
        <v>21.591999999999999</v>
      </c>
      <c r="Z49" s="100" t="s">
        <v>205</v>
      </c>
      <c r="AB49" s="100">
        <v>1</v>
      </c>
    </row>
    <row r="50" spans="1:28">
      <c r="A50" s="97">
        <v>25</v>
      </c>
      <c r="B50" s="98" t="s">
        <v>201</v>
      </c>
      <c r="C50" s="99" t="s">
        <v>212</v>
      </c>
      <c r="D50" s="120" t="s">
        <v>213</v>
      </c>
      <c r="E50" s="101">
        <v>36.35</v>
      </c>
      <c r="F50" s="100" t="s">
        <v>204</v>
      </c>
      <c r="H50" s="102">
        <f t="shared" si="3"/>
        <v>0</v>
      </c>
      <c r="J50" s="102">
        <f t="shared" si="4"/>
        <v>0</v>
      </c>
      <c r="M50" s="101">
        <v>3.0000000000000001E-3</v>
      </c>
      <c r="N50" s="101">
        <f>E50*M50</f>
        <v>0.10905000000000001</v>
      </c>
      <c r="O50" s="100">
        <v>20</v>
      </c>
      <c r="P50" s="100" t="s">
        <v>137</v>
      </c>
      <c r="V50" s="104" t="s">
        <v>173</v>
      </c>
      <c r="W50" s="105">
        <v>2.181</v>
      </c>
      <c r="Z50" s="100" t="s">
        <v>205</v>
      </c>
      <c r="AB50" s="100">
        <v>1</v>
      </c>
    </row>
    <row r="51" spans="1:28">
      <c r="A51" s="97">
        <v>26</v>
      </c>
      <c r="B51" s="98" t="s">
        <v>201</v>
      </c>
      <c r="C51" s="99" t="s">
        <v>214</v>
      </c>
      <c r="D51" s="120" t="s">
        <v>215</v>
      </c>
      <c r="E51" s="101">
        <v>2</v>
      </c>
      <c r="F51" s="100" t="s">
        <v>216</v>
      </c>
      <c r="H51" s="102">
        <f t="shared" si="3"/>
        <v>0</v>
      </c>
      <c r="J51" s="102">
        <f t="shared" si="4"/>
        <v>0</v>
      </c>
      <c r="K51" s="103">
        <v>1E-3</v>
      </c>
      <c r="L51" s="103">
        <f>E51*K51</f>
        <v>2E-3</v>
      </c>
      <c r="O51" s="100">
        <v>20</v>
      </c>
      <c r="P51" s="100" t="s">
        <v>137</v>
      </c>
      <c r="V51" s="104" t="s">
        <v>173</v>
      </c>
      <c r="W51" s="105">
        <v>0.61599999999999999</v>
      </c>
      <c r="Z51" s="100" t="s">
        <v>185</v>
      </c>
      <c r="AB51" s="100">
        <v>1</v>
      </c>
    </row>
    <row r="52" spans="1:28">
      <c r="A52" s="97">
        <v>27</v>
      </c>
      <c r="B52" s="98" t="s">
        <v>201</v>
      </c>
      <c r="C52" s="99" t="s">
        <v>217</v>
      </c>
      <c r="D52" s="120" t="s">
        <v>218</v>
      </c>
      <c r="E52" s="101">
        <v>2</v>
      </c>
      <c r="F52" s="100" t="s">
        <v>216</v>
      </c>
      <c r="H52" s="102">
        <f t="shared" si="3"/>
        <v>0</v>
      </c>
      <c r="J52" s="102">
        <f t="shared" si="4"/>
        <v>0</v>
      </c>
      <c r="M52" s="101">
        <v>1E-3</v>
      </c>
      <c r="N52" s="101">
        <f>E52*M52</f>
        <v>2E-3</v>
      </c>
      <c r="O52" s="100">
        <v>20</v>
      </c>
      <c r="P52" s="100" t="s">
        <v>137</v>
      </c>
      <c r="V52" s="104" t="s">
        <v>173</v>
      </c>
      <c r="W52" s="105">
        <v>0.16</v>
      </c>
      <c r="Z52" s="100" t="s">
        <v>205</v>
      </c>
      <c r="AB52" s="100">
        <v>1</v>
      </c>
    </row>
    <row r="53" spans="1:28">
      <c r="A53" s="97">
        <v>28</v>
      </c>
      <c r="B53" s="98" t="s">
        <v>201</v>
      </c>
      <c r="C53" s="99" t="s">
        <v>219</v>
      </c>
      <c r="D53" s="120" t="s">
        <v>220</v>
      </c>
      <c r="E53" s="101">
        <v>7.9</v>
      </c>
      <c r="F53" s="100" t="s">
        <v>204</v>
      </c>
      <c r="H53" s="102">
        <f t="shared" si="3"/>
        <v>0</v>
      </c>
      <c r="J53" s="102">
        <f t="shared" si="4"/>
        <v>0</v>
      </c>
      <c r="K53" s="103">
        <v>4.3E-3</v>
      </c>
      <c r="L53" s="103">
        <f>E53*K53</f>
        <v>3.397E-2</v>
      </c>
      <c r="O53" s="100">
        <v>20</v>
      </c>
      <c r="P53" s="100" t="s">
        <v>137</v>
      </c>
      <c r="V53" s="104" t="s">
        <v>173</v>
      </c>
      <c r="W53" s="105">
        <v>6.9359999999999999</v>
      </c>
      <c r="Z53" s="100" t="s">
        <v>205</v>
      </c>
      <c r="AB53" s="100">
        <v>1</v>
      </c>
    </row>
    <row r="54" spans="1:28">
      <c r="A54" s="97">
        <v>29</v>
      </c>
      <c r="B54" s="98" t="s">
        <v>201</v>
      </c>
      <c r="C54" s="99" t="s">
        <v>221</v>
      </c>
      <c r="D54" s="120" t="s">
        <v>222</v>
      </c>
      <c r="E54" s="101">
        <v>7.9</v>
      </c>
      <c r="F54" s="100" t="s">
        <v>204</v>
      </c>
      <c r="H54" s="102">
        <f t="shared" si="3"/>
        <v>0</v>
      </c>
      <c r="J54" s="102">
        <f t="shared" si="4"/>
        <v>0</v>
      </c>
      <c r="M54" s="101">
        <v>4.0000000000000001E-3</v>
      </c>
      <c r="N54" s="101">
        <f>E54*M54</f>
        <v>3.1600000000000003E-2</v>
      </c>
      <c r="O54" s="100">
        <v>20</v>
      </c>
      <c r="P54" s="100" t="s">
        <v>137</v>
      </c>
      <c r="V54" s="104" t="s">
        <v>173</v>
      </c>
      <c r="W54" s="105">
        <v>0.47399999999999998</v>
      </c>
      <c r="Z54" s="100" t="s">
        <v>205</v>
      </c>
      <c r="AB54" s="100">
        <v>1</v>
      </c>
    </row>
    <row r="55" spans="1:28" ht="25.5">
      <c r="A55" s="97">
        <v>30</v>
      </c>
      <c r="B55" s="98" t="s">
        <v>201</v>
      </c>
      <c r="C55" s="99" t="s">
        <v>223</v>
      </c>
      <c r="D55" s="120" t="s">
        <v>224</v>
      </c>
      <c r="F55" s="100" t="s">
        <v>123</v>
      </c>
      <c r="H55" s="102">
        <f t="shared" si="3"/>
        <v>0</v>
      </c>
      <c r="J55" s="102">
        <f t="shared" si="4"/>
        <v>0</v>
      </c>
      <c r="O55" s="100">
        <v>20</v>
      </c>
      <c r="P55" s="100" t="s">
        <v>137</v>
      </c>
      <c r="V55" s="104" t="s">
        <v>173</v>
      </c>
      <c r="Z55" s="100" t="s">
        <v>205</v>
      </c>
      <c r="AB55" s="100">
        <v>1</v>
      </c>
    </row>
    <row r="56" spans="1:28" ht="25.5">
      <c r="A56" s="97">
        <v>31</v>
      </c>
      <c r="B56" s="98" t="s">
        <v>201</v>
      </c>
      <c r="C56" s="99" t="s">
        <v>225</v>
      </c>
      <c r="D56" s="120" t="s">
        <v>226</v>
      </c>
      <c r="F56" s="100" t="s">
        <v>123</v>
      </c>
      <c r="H56" s="102">
        <f t="shared" si="3"/>
        <v>0</v>
      </c>
      <c r="J56" s="102">
        <f t="shared" si="4"/>
        <v>0</v>
      </c>
      <c r="O56" s="100">
        <v>20</v>
      </c>
      <c r="P56" s="100" t="s">
        <v>137</v>
      </c>
      <c r="V56" s="104" t="s">
        <v>173</v>
      </c>
      <c r="Z56" s="100" t="s">
        <v>205</v>
      </c>
      <c r="AB56" s="100">
        <v>1</v>
      </c>
    </row>
    <row r="57" spans="1:28">
      <c r="D57" s="131" t="s">
        <v>227</v>
      </c>
      <c r="E57" s="132">
        <f>J57</f>
        <v>0</v>
      </c>
      <c r="H57" s="132">
        <f>SUM(H45:H56)</f>
        <v>0</v>
      </c>
      <c r="I57" s="132">
        <f>SUM(I45:I56)</f>
        <v>0</v>
      </c>
      <c r="J57" s="132">
        <f>SUM(J45:J56)</f>
        <v>0</v>
      </c>
      <c r="L57" s="133">
        <f>SUM(L45:L56)</f>
        <v>0.58524189999999998</v>
      </c>
      <c r="N57" s="134">
        <f>SUM(N45:N56)</f>
        <v>0.31065000000000004</v>
      </c>
      <c r="W57" s="105">
        <f>SUM(W45:W56)</f>
        <v>91.495999999999995</v>
      </c>
    </row>
    <row r="59" spans="1:28">
      <c r="D59" s="131" t="s">
        <v>93</v>
      </c>
      <c r="E59" s="134">
        <f>J59</f>
        <v>0</v>
      </c>
      <c r="H59" s="132">
        <f>+H43+H57</f>
        <v>0</v>
      </c>
      <c r="I59" s="132">
        <f>+I43+I57</f>
        <v>0</v>
      </c>
      <c r="J59" s="132">
        <f>+J43+J57</f>
        <v>0</v>
      </c>
      <c r="L59" s="133">
        <f>+L43+L57</f>
        <v>13.227370299999999</v>
      </c>
      <c r="N59" s="134">
        <f>+N43+N57</f>
        <v>0.31065000000000004</v>
      </c>
      <c r="W59" s="105">
        <f>+W43+W57</f>
        <v>355.00599999999997</v>
      </c>
    </row>
    <row r="61" spans="1:28">
      <c r="B61" s="130" t="s">
        <v>94</v>
      </c>
    </row>
    <row r="62" spans="1:28">
      <c r="B62" s="99" t="s">
        <v>94</v>
      </c>
    </row>
    <row r="63" spans="1:28" ht="25.5">
      <c r="A63" s="97">
        <v>32</v>
      </c>
      <c r="B63" s="98" t="s">
        <v>228</v>
      </c>
      <c r="C63" s="99" t="s">
        <v>229</v>
      </c>
      <c r="D63" s="120" t="s">
        <v>230</v>
      </c>
      <c r="E63" s="101">
        <v>194.9</v>
      </c>
      <c r="F63" s="100" t="s">
        <v>204</v>
      </c>
      <c r="H63" s="102">
        <f>ROUND(E63*G63, 2)</f>
        <v>0</v>
      </c>
      <c r="J63" s="102">
        <f>ROUND(E63*G63, 2)</f>
        <v>0</v>
      </c>
      <c r="O63" s="100">
        <v>20</v>
      </c>
      <c r="P63" s="100" t="s">
        <v>137</v>
      </c>
      <c r="V63" s="104" t="s">
        <v>231</v>
      </c>
      <c r="Z63" s="100" t="s">
        <v>185</v>
      </c>
      <c r="AB63" s="100">
        <v>7</v>
      </c>
    </row>
    <row r="64" spans="1:28">
      <c r="D64" s="131" t="s">
        <v>95</v>
      </c>
      <c r="E64" s="132">
        <f>J64</f>
        <v>0</v>
      </c>
      <c r="H64" s="132">
        <f>SUM(H61:H63)</f>
        <v>0</v>
      </c>
      <c r="I64" s="132">
        <f>SUM(I61:I63)</f>
        <v>0</v>
      </c>
      <c r="J64" s="132">
        <f>SUM(J61:J63)</f>
        <v>0</v>
      </c>
      <c r="L64" s="133">
        <f>SUM(L61:L63)</f>
        <v>0</v>
      </c>
      <c r="N64" s="134">
        <f>SUM(N61:N63)</f>
        <v>0</v>
      </c>
      <c r="W64" s="105">
        <f>SUM(W61:W63)</f>
        <v>0</v>
      </c>
    </row>
    <row r="66" spans="4:23">
      <c r="D66" s="131" t="s">
        <v>95</v>
      </c>
      <c r="E66" s="132">
        <f>J66</f>
        <v>0</v>
      </c>
      <c r="H66" s="132">
        <f>+H64</f>
        <v>0</v>
      </c>
      <c r="I66" s="132">
        <f>+I64</f>
        <v>0</v>
      </c>
      <c r="J66" s="132">
        <f>+J64</f>
        <v>0</v>
      </c>
      <c r="L66" s="133">
        <f>+L64</f>
        <v>0</v>
      </c>
      <c r="N66" s="134">
        <f>+N64</f>
        <v>0</v>
      </c>
      <c r="W66" s="105">
        <f>+W64</f>
        <v>0</v>
      </c>
    </row>
    <row r="68" spans="4:23">
      <c r="D68" s="136" t="s">
        <v>96</v>
      </c>
      <c r="E68" s="132">
        <f>J68</f>
        <v>0</v>
      </c>
      <c r="H68" s="132">
        <f>+H30+H59+H66</f>
        <v>0</v>
      </c>
      <c r="I68" s="132">
        <f>+I30+I59+I66</f>
        <v>0</v>
      </c>
      <c r="J68" s="132">
        <f>+J30+J59+J66</f>
        <v>0</v>
      </c>
      <c r="L68" s="133">
        <f>+L30+L59+L66</f>
        <v>13.551010299999998</v>
      </c>
      <c r="N68" s="134">
        <f>+N30+N59+N66</f>
        <v>0.31065000000000004</v>
      </c>
      <c r="W68" s="105">
        <f>+W30+W59+W66</f>
        <v>433.69099999999997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portrait" r:id="rId1"/>
  <headerFooter alignWithMargins="0">
    <oddFooter>&amp;R&amp;"Arial Narrow,Obyčejné"&amp;8Strana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5</vt:i4>
      </vt:variant>
    </vt:vector>
  </HeadingPairs>
  <TitlesOfParts>
    <vt:vector size="8" baseType="lpstr">
      <vt:lpstr>Kryci list</vt:lpstr>
      <vt:lpstr>Rekapitulacia</vt:lpstr>
      <vt:lpstr>Prehlad</vt:lpstr>
      <vt:lpstr>Prehlad!Názvy_tlače</vt:lpstr>
      <vt:lpstr>Rekapitulacia!Názvy_tlače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Zlata Macková</dc:creator>
  <cp:lastModifiedBy>brix</cp:lastModifiedBy>
  <cp:lastPrinted>2016-04-18T11:45:03Z</cp:lastPrinted>
  <dcterms:created xsi:type="dcterms:W3CDTF">1999-04-06T07:39:42Z</dcterms:created>
  <dcterms:modified xsi:type="dcterms:W3CDTF">2020-01-03T13:40:42Z</dcterms:modified>
</cp:coreProperties>
</file>