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3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list'!$A:$M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H1" i="1" l="1"/>
  <c r="F8" i="1"/>
  <c r="I8" i="1"/>
  <c r="M8" i="1"/>
  <c r="F9" i="1"/>
  <c r="I9" i="1"/>
  <c r="M9" i="1"/>
  <c r="D11" i="1"/>
  <c r="E11" i="1"/>
  <c r="F11" i="1"/>
  <c r="D12" i="1"/>
  <c r="E12" i="1"/>
  <c r="F12" i="1"/>
  <c r="F13" i="1"/>
  <c r="F14" i="1"/>
  <c r="D15" i="1"/>
  <c r="E15" i="1"/>
  <c r="F15" i="1"/>
  <c r="I15" i="1"/>
  <c r="M15" i="1"/>
  <c r="M21" i="1"/>
  <c r="M23" i="1"/>
  <c r="L24" i="1"/>
  <c r="M24" i="1"/>
  <c r="L25" i="1"/>
  <c r="M25" i="1"/>
  <c r="M26" i="1"/>
  <c r="D8" i="3"/>
  <c r="L14" i="3"/>
  <c r="L16" i="3"/>
  <c r="L17" i="3"/>
  <c r="L18" i="3"/>
  <c r="L22" i="3"/>
  <c r="L24" i="3"/>
  <c r="L25" i="3"/>
  <c r="L28" i="3"/>
  <c r="E29" i="3"/>
  <c r="L29" i="3"/>
  <c r="N29" i="3"/>
  <c r="W29" i="3"/>
  <c r="N32" i="3"/>
  <c r="N33" i="3"/>
  <c r="E43" i="3"/>
  <c r="L43" i="3"/>
  <c r="N43" i="3"/>
  <c r="W43" i="3"/>
  <c r="E45" i="3"/>
  <c r="L45" i="3"/>
  <c r="N45" i="3"/>
  <c r="W45" i="3"/>
  <c r="L49" i="3"/>
  <c r="E50" i="3"/>
  <c r="L50" i="3"/>
  <c r="N50" i="3"/>
  <c r="W50" i="3"/>
  <c r="E52" i="3"/>
  <c r="L52" i="3"/>
  <c r="N52" i="3"/>
  <c r="W52" i="3"/>
  <c r="E54" i="3"/>
  <c r="L54" i="3"/>
  <c r="N54" i="3"/>
  <c r="W54" i="3"/>
  <c r="B8" i="2"/>
  <c r="E12" i="2"/>
  <c r="F12" i="2"/>
  <c r="G12" i="2"/>
  <c r="E13" i="2"/>
  <c r="F13" i="2"/>
  <c r="G13" i="2"/>
  <c r="E14" i="2"/>
  <c r="F14" i="2"/>
  <c r="G14" i="2"/>
  <c r="E16" i="2"/>
  <c r="F16" i="2"/>
  <c r="G16" i="2"/>
  <c r="E17" i="2"/>
  <c r="F17" i="2"/>
  <c r="G17" i="2"/>
  <c r="E20" i="2"/>
  <c r="F20" i="2"/>
  <c r="G20" i="2"/>
</calcChain>
</file>

<file path=xl/sharedStrings.xml><?xml version="1.0" encoding="utf-8"?>
<sst xmlns="http://schemas.openxmlformats.org/spreadsheetml/2006/main" count="405" uniqueCount="209">
  <si>
    <t>V module</t>
  </si>
  <si>
    <t>Hlavička1</t>
  </si>
  <si>
    <t>Mena</t>
  </si>
  <si>
    <t>Hlavička2</t>
  </si>
  <si>
    <t>Obdobie</t>
  </si>
  <si>
    <t xml:space="preserve"> Stavba :Základná škola akademika J. Hronca, Zakarpatská 12, 048 01 Rožňava</t>
  </si>
  <si>
    <t>Miesto:</t>
  </si>
  <si>
    <t>Rozpočet:</t>
  </si>
  <si>
    <t>Rozpočet</t>
  </si>
  <si>
    <t>Krycí list rozpočtu v</t>
  </si>
  <si>
    <t>EUR</t>
  </si>
  <si>
    <t xml:space="preserve"> Objekt :oprava trhlín</t>
  </si>
  <si>
    <t>JKSO :</t>
  </si>
  <si>
    <t>Spracoval:</t>
  </si>
  <si>
    <t>Čerpanie</t>
  </si>
  <si>
    <t>Krycí list splátky v</t>
  </si>
  <si>
    <t>za obdobie</t>
  </si>
  <si>
    <t>Mesiac 2011</t>
  </si>
  <si>
    <t xml:space="preserve"> </t>
  </si>
  <si>
    <t>Dňa:</t>
  </si>
  <si>
    <t>18.06.2018</t>
  </si>
  <si>
    <t>Zmluva č.:</t>
  </si>
  <si>
    <t>VK</t>
  </si>
  <si>
    <t>Krycí list výrobnej kalkulácie v</t>
  </si>
  <si>
    <t xml:space="preserve"> Odberateľ:</t>
  </si>
  <si>
    <t>IČO:</t>
  </si>
  <si>
    <t>DIČ:</t>
  </si>
  <si>
    <t>VF</t>
  </si>
  <si>
    <t xml:space="preserve"> Dodávateľ:</t>
  </si>
  <si>
    <t xml:space="preserve"> 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</si>
  <si>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</si>
  <si>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</si>
  <si>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</si>
  <si>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</si>
  <si>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</si>
  <si>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</si>
  <si>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</si>
  <si>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</si>
  <si>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</si>
  <si>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</si>
  <si>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</si>
  <si>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</si>
  <si>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</si>
  <si>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</si>
  <si>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</si>
  <si>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</si>
  <si>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</si>
  <si>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</si>
  <si>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</si>
  <si>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</si>
  <si>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</si>
  <si>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</si>
  <si>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</si>
  <si>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</si>
  <si>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</si>
  <si>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</si>
  <si>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</si>
  <si>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</si>
  <si>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</si>
  <si>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</si>
  <si>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</si>
  <si>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</si>
  <si>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</si>
  <si>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</si>
  <si>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</si>
  <si>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</si>
  <si>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</si>
  <si>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</si>
  <si>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</si>
  <si>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</si>
  <si>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</si>
  <si>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</si>
  <si>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 xml:space="preserve">Odberateľ: 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</si>
  <si>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</si>
  <si>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</si>
  <si>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</si>
  <si>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</si>
  <si>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</si>
  <si>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 xml:space="preserve">Dátum: </t>
  </si>
  <si>
    <t>Rekapitulácia splátky v</t>
  </si>
  <si>
    <t>Rekapitulácia výrobnej kalkulácie v</t>
  </si>
  <si>
    <t>Stavba :Základná škola akademika J. Hronca, Zakarpatská 12, 048 01 Rožňava</t>
  </si>
  <si>
    <t>Objekt :oprava trhlín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</si>
  <si>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</si>
  <si>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</si>
  <si>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</si>
  <si>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</si>
  <si>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</si>
  <si>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</si>
  <si>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</si>
  <si>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6 - ÚPRAVY POVRCHOV, PODLAHY, VÝPLNE</t>
  </si>
  <si>
    <t>9 - OSTATNÉ KONŠTRUKCIE A PRÁCE</t>
  </si>
  <si>
    <t xml:space="preserve">PRÁCE A DODÁVKY HSV  spolu: </t>
  </si>
  <si>
    <t>784 - Maľby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</si>
  <si>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</si>
  <si>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</si>
  <si>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</si>
  <si>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</si>
  <si>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</si>
  <si>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</si>
  <si>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</si>
  <si>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</si>
  <si>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</si>
  <si>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</si>
  <si>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</si>
  <si>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</si>
  <si>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</si>
  <si>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</si>
  <si>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</si>
  <si>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</si>
  <si>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</si>
  <si>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</si>
  <si>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</si>
  <si>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</si>
  <si>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</si>
  <si>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</si>
  <si>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</si>
  <si>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</si>
  <si>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</si>
  <si>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</si>
  <si>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</si>
  <si>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</si>
  <si>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</si>
  <si>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</si>
  <si>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</si>
  <si>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</si>
  <si>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</si>
  <si>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</si>
  <si>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</si>
  <si>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</si>
  <si>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PRÁCE A DODÁVKY HSV</t>
  </si>
  <si>
    <t>011</t>
  </si>
  <si>
    <t xml:space="preserve">61240-7221   </t>
  </si>
  <si>
    <t>Vnútorná omietka stien tenkovrstvová roztieraná jemnozrnná</t>
  </si>
  <si>
    <t>m2</t>
  </si>
  <si>
    <t xml:space="preserve">                    </t>
  </si>
  <si>
    <t xml:space="preserve">  .  .  </t>
  </si>
  <si>
    <t>1,5*14 =   21,000</t>
  </si>
  <si>
    <t>a</t>
  </si>
  <si>
    <t xml:space="preserve">61240-8191   </t>
  </si>
  <si>
    <t>Základná penetrácia pre vnútorné nátery, Prince Color Multigrund PGM-BASF</t>
  </si>
  <si>
    <t xml:space="preserve">61242-1626   </t>
  </si>
  <si>
    <t>Omietka vnút. stien vápenná hladká</t>
  </si>
  <si>
    <t>45.41.10</t>
  </si>
  <si>
    <t xml:space="preserve">61248-1118   </t>
  </si>
  <si>
    <t>Potiahnutie vnút. stien sklovláknitým pletivom vtlačeným do tmelu</t>
  </si>
  <si>
    <t>015</t>
  </si>
  <si>
    <t xml:space="preserve">62290-3111   </t>
  </si>
  <si>
    <t>Očistenie muriva alebo betónu múrov a valov ručne</t>
  </si>
  <si>
    <t>45.11.12</t>
  </si>
  <si>
    <t>21 =   21,000</t>
  </si>
  <si>
    <t>2,15+4,45 =   6,600</t>
  </si>
  <si>
    <t>014</t>
  </si>
  <si>
    <t xml:space="preserve">62460-1511   </t>
  </si>
  <si>
    <t>Tmelenie  škár 15 x 2-3 mm trvale pružným tmelom</t>
  </si>
  <si>
    <t>m</t>
  </si>
  <si>
    <t>45.25.50</t>
  </si>
  <si>
    <t>14*2 =   28,000</t>
  </si>
  <si>
    <t>MAT</t>
  </si>
  <si>
    <t xml:space="preserve">246 335100   </t>
  </si>
  <si>
    <t>Tmel polyuretánový tesniaci U 5000</t>
  </si>
  <si>
    <t>kg</t>
  </si>
  <si>
    <t>24.30.22</t>
  </si>
  <si>
    <t xml:space="preserve">246 4E1202   </t>
  </si>
  <si>
    <t>Sanal Remal na murivo V 1406 bal. 5Kg</t>
  </si>
  <si>
    <t>*pre očistenie škár</t>
  </si>
  <si>
    <t>3 =   3,000</t>
  </si>
  <si>
    <t xml:space="preserve">62766-1111   </t>
  </si>
  <si>
    <t>Penetračný náter škár lak ADP</t>
  </si>
  <si>
    <t xml:space="preserve">6 - ÚPRAVY POVRCHOV, PODLAHY, VÝPLNE  spolu: </t>
  </si>
  <si>
    <t>013</t>
  </si>
  <si>
    <t xml:space="preserve">97801-3191   </t>
  </si>
  <si>
    <t>Otlčenie vnút. omietok stien váp. vápenocem. do 100 %</t>
  </si>
  <si>
    <t>45.11.11</t>
  </si>
  <si>
    <t xml:space="preserve">97802-3411   </t>
  </si>
  <si>
    <t>Vysekanie, vyškrab. a vyčistenie škár v murive tehel.</t>
  </si>
  <si>
    <t>14*2*0,2 =   5,600</t>
  </si>
  <si>
    <t xml:space="preserve">97901-1111   </t>
  </si>
  <si>
    <t>Zvislá doprava sute a vybúr. hmôt za prvé podlažie</t>
  </si>
  <si>
    <t>t</t>
  </si>
  <si>
    <t xml:space="preserve">97901-1121   </t>
  </si>
  <si>
    <t>Zvislá doprava sute a vybúr. hmôt za každé ďalšie podlažie</t>
  </si>
  <si>
    <t xml:space="preserve">97908-1111   </t>
  </si>
  <si>
    <t>Odvoz sute a vybúraných hmôt na skládku do 1 km</t>
  </si>
  <si>
    <t xml:space="preserve">97908-1121   </t>
  </si>
  <si>
    <t>Odvoz sute a vybúraných hmôt na skládku každý ďalší 1 km</t>
  </si>
  <si>
    <t>1,044*20 =   20,880</t>
  </si>
  <si>
    <t xml:space="preserve">97908-2111   </t>
  </si>
  <si>
    <t>Vnútrostavenisková doprava sute a vybúraných hmôt do 10 m</t>
  </si>
  <si>
    <t xml:space="preserve">97908-2121   </t>
  </si>
  <si>
    <t>Vnútrost. doprava sute a vybúraných hmôt každých ďalších 5 m</t>
  </si>
  <si>
    <t xml:space="preserve">97913-1409   </t>
  </si>
  <si>
    <t>Poplatok za ulož.a znešk.staveb.sute na vymedzených skládkach "O"-ostatný odpad</t>
  </si>
  <si>
    <t xml:space="preserve">9 - OSTATNÉ KONŠTRUKCIE A PRÁCE  spolu: </t>
  </si>
  <si>
    <t>PRÁCE A DODÁVKY PSV</t>
  </si>
  <si>
    <t>784</t>
  </si>
  <si>
    <t xml:space="preserve">78445-2271   </t>
  </si>
  <si>
    <t>Maľba zo zmesí tekut. 1 far. dvojnás. v miest. do 3,8m</t>
  </si>
  <si>
    <t>I</t>
  </si>
  <si>
    <t>45.44.21</t>
  </si>
  <si>
    <t xml:space="preserve">784 - Maľby  spolu: </t>
  </si>
  <si>
    <t xml:space="preserve">Spracoval: </t>
  </si>
  <si>
    <t>Dátum: 18.06.2018</t>
  </si>
  <si>
    <t>Ing. Lengyelová Jolana</t>
  </si>
  <si>
    <t>Názov figúry</t>
  </si>
  <si>
    <t>Popis figúry</t>
  </si>
  <si>
    <t>Aritmetický výraz</t>
  </si>
  <si>
    <t>Hodnota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</si>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</sst>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5" formatCode="#,##0\ &quot;Sk&quot;"/>
    <numFmt numFmtId="186" formatCode="#,##0\ _S_k"/>
    <numFmt numFmtId="189" formatCode="#,##0&quot; Sk&quot;;[Red]&quot;-&quot;#,##0&quot; Sk&quot;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9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40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2" fillId="0" borderId="0" xfId="27" applyFont="1" applyAlignment="1">
      <alignment horizontal="left" vertical="center"/>
    </xf>
    <xf numFmtId="0" fontId="1" fillId="0" borderId="4" xfId="27" applyFont="1" applyBorder="1" applyAlignment="1">
      <alignment horizontal="left" vertical="center"/>
    </xf>
    <xf numFmtId="0" fontId="1" fillId="0" borderId="5" xfId="27" applyFont="1" applyBorder="1" applyAlignment="1">
      <alignment horizontal="left" vertical="center"/>
    </xf>
    <xf numFmtId="0" fontId="1" fillId="0" borderId="5" xfId="27" applyFont="1" applyBorder="1" applyAlignment="1">
      <alignment horizontal="right" vertical="center"/>
    </xf>
    <xf numFmtId="0" fontId="1" fillId="0" borderId="6" xfId="27" applyFont="1" applyBorder="1" applyAlignment="1">
      <alignment horizontal="left" vertical="center"/>
    </xf>
    <xf numFmtId="0" fontId="1" fillId="0" borderId="7" xfId="27" applyFont="1" applyBorder="1" applyAlignment="1">
      <alignment horizontal="left" vertical="center"/>
    </xf>
    <xf numFmtId="0" fontId="1" fillId="0" borderId="8" xfId="27" applyFont="1" applyBorder="1" applyAlignment="1">
      <alignment horizontal="left" vertical="center"/>
    </xf>
    <xf numFmtId="0" fontId="1" fillId="0" borderId="8" xfId="27" applyFont="1" applyBorder="1" applyAlignment="1">
      <alignment horizontal="right" vertical="center"/>
    </xf>
    <xf numFmtId="0" fontId="1" fillId="0" borderId="9" xfId="27" applyFont="1" applyBorder="1" applyAlignment="1">
      <alignment horizontal="left" vertical="center"/>
    </xf>
    <xf numFmtId="0" fontId="1" fillId="0" borderId="10" xfId="27" applyFont="1" applyBorder="1" applyAlignment="1">
      <alignment horizontal="left" vertical="center"/>
    </xf>
    <xf numFmtId="0" fontId="1" fillId="0" borderId="11" xfId="27" applyFont="1" applyBorder="1" applyAlignment="1">
      <alignment horizontal="left" vertical="center"/>
    </xf>
    <xf numFmtId="0" fontId="1" fillId="0" borderId="11" xfId="27" applyFont="1" applyBorder="1" applyAlignment="1">
      <alignment horizontal="right" vertical="center"/>
    </xf>
    <xf numFmtId="0" fontId="1" fillId="0" borderId="12" xfId="27" applyFont="1" applyBorder="1" applyAlignment="1">
      <alignment horizontal="left" vertical="center"/>
    </xf>
    <xf numFmtId="0" fontId="1" fillId="0" borderId="13" xfId="27" applyFont="1" applyBorder="1" applyAlignment="1">
      <alignment horizontal="left" vertical="center"/>
    </xf>
    <xf numFmtId="0" fontId="1" fillId="0" borderId="14" xfId="27" applyFont="1" applyBorder="1" applyAlignment="1">
      <alignment horizontal="left" vertical="center"/>
    </xf>
    <xf numFmtId="0" fontId="1" fillId="0" borderId="14" xfId="27" applyFont="1" applyBorder="1" applyAlignment="1">
      <alignment horizontal="center" vertical="center"/>
    </xf>
    <xf numFmtId="0" fontId="1" fillId="0" borderId="15" xfId="27" applyFont="1" applyBorder="1" applyAlignment="1">
      <alignment horizontal="center" vertical="center"/>
    </xf>
    <xf numFmtId="0" fontId="1" fillId="0" borderId="16" xfId="27" applyFont="1" applyBorder="1" applyAlignment="1">
      <alignment horizontal="centerContinuous" vertical="center"/>
    </xf>
    <xf numFmtId="0" fontId="1" fillId="0" borderId="17" xfId="27" applyFont="1" applyBorder="1" applyAlignment="1">
      <alignment horizontal="centerContinuous" vertical="center"/>
    </xf>
    <xf numFmtId="0" fontId="1" fillId="0" borderId="18" xfId="27" applyFont="1" applyBorder="1" applyAlignment="1">
      <alignment horizontal="centerContinuous" vertical="center"/>
    </xf>
    <xf numFmtId="0" fontId="1" fillId="0" borderId="19" xfId="27" applyFont="1" applyBorder="1" applyAlignment="1">
      <alignment horizontal="center" vertical="center"/>
    </xf>
    <xf numFmtId="0" fontId="1" fillId="0" borderId="20" xfId="27" applyFont="1" applyBorder="1" applyAlignment="1">
      <alignment horizontal="left" vertical="center"/>
    </xf>
    <xf numFmtId="0" fontId="1" fillId="0" borderId="21" xfId="27" applyFont="1" applyBorder="1" applyAlignment="1">
      <alignment horizontal="left" vertical="center"/>
    </xf>
    <xf numFmtId="10" fontId="1" fillId="0" borderId="22" xfId="27" applyNumberFormat="1" applyFont="1" applyBorder="1" applyAlignment="1">
      <alignment horizontal="right" vertical="center"/>
    </xf>
    <xf numFmtId="0" fontId="1" fillId="0" borderId="23" xfId="27" applyFont="1" applyBorder="1" applyAlignment="1">
      <alignment horizontal="center" vertical="center"/>
    </xf>
    <xf numFmtId="0" fontId="1" fillId="0" borderId="3" xfId="27" applyFont="1" applyBorder="1" applyAlignment="1">
      <alignment horizontal="left" vertical="center"/>
    </xf>
    <xf numFmtId="0" fontId="1" fillId="0" borderId="24" xfId="27" applyFont="1" applyBorder="1" applyAlignment="1">
      <alignment horizontal="left" vertical="center"/>
    </xf>
    <xf numFmtId="10" fontId="1" fillId="0" borderId="25" xfId="27" applyNumberFormat="1" applyFont="1" applyBorder="1" applyAlignment="1">
      <alignment horizontal="right" vertical="center"/>
    </xf>
    <xf numFmtId="0" fontId="1" fillId="0" borderId="26" xfId="27" applyFont="1" applyBorder="1" applyAlignment="1">
      <alignment horizontal="center" vertical="center"/>
    </xf>
    <xf numFmtId="0" fontId="1" fillId="0" borderId="27" xfId="27" applyFont="1" applyBorder="1" applyAlignment="1">
      <alignment horizontal="left" vertical="center"/>
    </xf>
    <xf numFmtId="0" fontId="1" fillId="0" borderId="28" xfId="27" applyFont="1" applyBorder="1" applyAlignment="1">
      <alignment horizontal="center" vertical="center"/>
    </xf>
    <xf numFmtId="0" fontId="1" fillId="0" borderId="27" xfId="27" applyFont="1" applyBorder="1" applyAlignment="1">
      <alignment horizontal="right" vertical="center"/>
    </xf>
    <xf numFmtId="0" fontId="1" fillId="0" borderId="29" xfId="27" applyFont="1" applyBorder="1" applyAlignment="1">
      <alignment horizontal="left" vertical="center"/>
    </xf>
    <xf numFmtId="0" fontId="1" fillId="0" borderId="28" xfId="27" applyFont="1" applyBorder="1" applyAlignment="1">
      <alignment horizontal="right" vertical="center"/>
    </xf>
    <xf numFmtId="0" fontId="1" fillId="0" borderId="30" xfId="27" applyFont="1" applyBorder="1" applyAlignment="1">
      <alignment horizontal="centerContinuous" vertical="center"/>
    </xf>
    <xf numFmtId="0" fontId="1" fillId="0" borderId="31" xfId="27" applyFont="1" applyBorder="1" applyAlignment="1">
      <alignment horizontal="centerContinuous" vertical="center"/>
    </xf>
    <xf numFmtId="0" fontId="1" fillId="0" borderId="31" xfId="27" applyFont="1" applyBorder="1" applyAlignment="1">
      <alignment horizontal="center" vertical="center"/>
    </xf>
    <xf numFmtId="0" fontId="1" fillId="0" borderId="32" xfId="27" applyFont="1" applyBorder="1" applyAlignment="1">
      <alignment horizontal="centerContinuous" vertical="center"/>
    </xf>
    <xf numFmtId="0" fontId="1" fillId="0" borderId="33" xfId="27" applyFont="1" applyBorder="1" applyAlignment="1">
      <alignment horizontal="left" vertical="center"/>
    </xf>
    <xf numFmtId="0" fontId="1" fillId="0" borderId="34" xfId="27" applyFont="1" applyBorder="1" applyAlignment="1">
      <alignment horizontal="left" vertical="center"/>
    </xf>
    <xf numFmtId="0" fontId="1" fillId="0" borderId="35" xfId="27" applyFont="1" applyBorder="1" applyAlignment="1">
      <alignment horizontal="left" vertical="center"/>
    </xf>
    <xf numFmtId="0" fontId="1" fillId="0" borderId="0" xfId="27" applyFont="1" applyBorder="1" applyAlignment="1">
      <alignment horizontal="left" vertical="center"/>
    </xf>
    <xf numFmtId="0" fontId="1" fillId="0" borderId="36" xfId="27" applyFont="1" applyBorder="1" applyAlignment="1">
      <alignment horizontal="left" vertical="center"/>
    </xf>
    <xf numFmtId="0" fontId="1" fillId="0" borderId="25" xfId="27" applyFont="1" applyBorder="1" applyAlignment="1">
      <alignment horizontal="left" vertical="center"/>
    </xf>
    <xf numFmtId="0" fontId="1" fillId="0" borderId="33" xfId="27" applyFont="1" applyBorder="1" applyAlignment="1">
      <alignment horizontal="right" vertical="center"/>
    </xf>
    <xf numFmtId="0" fontId="1" fillId="0" borderId="0" xfId="27" applyFont="1" applyBorder="1" applyAlignment="1">
      <alignment horizontal="right" vertical="center"/>
    </xf>
    <xf numFmtId="0" fontId="1" fillId="0" borderId="37" xfId="27" applyFont="1" applyBorder="1" applyAlignment="1">
      <alignment horizontal="left" vertical="center"/>
    </xf>
    <xf numFmtId="0" fontId="1" fillId="0" borderId="22" xfId="27" applyFont="1" applyBorder="1" applyAlignment="1">
      <alignment horizontal="right" vertical="center"/>
    </xf>
    <xf numFmtId="0" fontId="1" fillId="0" borderId="38" xfId="27" applyFont="1" applyBorder="1" applyAlignment="1">
      <alignment horizontal="left" vertical="center"/>
    </xf>
    <xf numFmtId="0" fontId="1" fillId="0" borderId="39" xfId="27" applyFont="1" applyBorder="1" applyAlignment="1">
      <alignment horizontal="left" vertical="center"/>
    </xf>
    <xf numFmtId="0" fontId="1" fillId="0" borderId="40" xfId="27" applyFont="1" applyBorder="1" applyAlignment="1">
      <alignment horizontal="left" vertical="center"/>
    </xf>
    <xf numFmtId="0" fontId="1" fillId="0" borderId="0" xfId="27" applyFont="1"/>
    <xf numFmtId="0" fontId="1" fillId="0" borderId="0" xfId="27" applyFont="1" applyAlignment="1">
      <alignment horizontal="left" vertical="center"/>
    </xf>
    <xf numFmtId="0" fontId="3" fillId="0" borderId="41" xfId="27" applyFont="1" applyBorder="1" applyAlignment="1">
      <alignment horizontal="center" vertical="center"/>
    </xf>
    <xf numFmtId="182" fontId="1" fillId="0" borderId="17" xfId="27" applyNumberFormat="1" applyFont="1" applyBorder="1" applyAlignment="1">
      <alignment horizontal="centerContinuous" vertical="center"/>
    </xf>
    <xf numFmtId="0" fontId="3" fillId="0" borderId="42" xfId="27" applyFont="1" applyBorder="1" applyAlignment="1">
      <alignment horizontal="center" vertical="center"/>
    </xf>
    <xf numFmtId="0" fontId="1" fillId="0" borderId="43" xfId="27" applyFont="1" applyBorder="1" applyAlignment="1">
      <alignment horizontal="left" vertical="center"/>
    </xf>
    <xf numFmtId="182" fontId="1" fillId="0" borderId="44" xfId="27" applyNumberFormat="1" applyFont="1" applyBorder="1" applyAlignment="1">
      <alignment horizontal="right" vertical="center"/>
    </xf>
    <xf numFmtId="49" fontId="1" fillId="0" borderId="5" xfId="27" applyNumberFormat="1" applyFont="1" applyBorder="1" applyAlignment="1">
      <alignment horizontal="right" vertical="center"/>
    </xf>
    <xf numFmtId="49" fontId="1" fillId="0" borderId="8" xfId="27" applyNumberFormat="1" applyFont="1" applyBorder="1" applyAlignment="1">
      <alignment horizontal="right" vertical="center"/>
    </xf>
    <xf numFmtId="49" fontId="1" fillId="0" borderId="11" xfId="27" applyNumberFormat="1" applyFont="1" applyBorder="1" applyAlignment="1">
      <alignment horizontal="right" vertical="center"/>
    </xf>
    <xf numFmtId="0" fontId="1" fillId="0" borderId="4" xfId="27" applyFont="1" applyBorder="1" applyAlignment="1">
      <alignment horizontal="right" vertical="center"/>
    </xf>
    <xf numFmtId="0" fontId="1" fillId="0" borderId="38" xfId="27" applyFont="1" applyBorder="1" applyAlignment="1">
      <alignment horizontal="right" vertical="center"/>
    </xf>
    <xf numFmtId="0" fontId="1" fillId="0" borderId="39" xfId="27" applyFont="1" applyBorder="1" applyAlignment="1">
      <alignment vertical="center"/>
    </xf>
    <xf numFmtId="0" fontId="1" fillId="0" borderId="39" xfId="27" applyFont="1" applyBorder="1" applyAlignment="1">
      <alignment horizontal="right" vertical="center"/>
    </xf>
    <xf numFmtId="0" fontId="1" fillId="0" borderId="5" xfId="27" applyFont="1" applyBorder="1" applyAlignment="1">
      <alignment vertical="center"/>
    </xf>
    <xf numFmtId="186" fontId="1" fillId="0" borderId="5" xfId="27" applyNumberFormat="1" applyFont="1" applyBorder="1" applyAlignment="1">
      <alignment horizontal="left" vertical="center"/>
    </xf>
    <xf numFmtId="186" fontId="1" fillId="0" borderId="39" xfId="27" applyNumberFormat="1" applyFont="1" applyBorder="1" applyAlignment="1">
      <alignment horizontal="left" vertical="center"/>
    </xf>
    <xf numFmtId="185" fontId="1" fillId="0" borderId="5" xfId="27" applyNumberFormat="1" applyFont="1" applyBorder="1" applyAlignment="1">
      <alignment horizontal="right" vertical="center"/>
    </xf>
    <xf numFmtId="185" fontId="1" fillId="0" borderId="39" xfId="27" applyNumberFormat="1" applyFont="1" applyBorder="1" applyAlignment="1">
      <alignment horizontal="righ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0" fontId="1" fillId="0" borderId="0" xfId="0" applyNumberFormat="1" applyFont="1" applyProtection="1"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80" fontId="1" fillId="0" borderId="0" xfId="0" applyNumberFormat="1" applyFont="1" applyAlignment="1" applyProtection="1">
      <alignment horizontal="right"/>
      <protection locked="0"/>
    </xf>
    <xf numFmtId="3" fontId="1" fillId="0" borderId="45" xfId="27" applyNumberFormat="1" applyFont="1" applyBorder="1" applyAlignment="1">
      <alignment horizontal="right" vertical="center"/>
    </xf>
    <xf numFmtId="3" fontId="1" fillId="0" borderId="46" xfId="27" applyNumberFormat="1" applyFont="1" applyBorder="1" applyAlignment="1">
      <alignment horizontal="right" vertical="center"/>
    </xf>
    <xf numFmtId="3" fontId="1" fillId="0" borderId="6" xfId="27" applyNumberFormat="1" applyFont="1" applyBorder="1" applyAlignment="1">
      <alignment vertical="center"/>
    </xf>
    <xf numFmtId="3" fontId="1" fillId="0" borderId="40" xfId="27" applyNumberFormat="1" applyFont="1" applyBorder="1" applyAlignment="1">
      <alignment vertical="center"/>
    </xf>
    <xf numFmtId="49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49" fontId="13" fillId="0" borderId="0" xfId="27" applyNumberFormat="1" applyFont="1"/>
    <xf numFmtId="0" fontId="13" fillId="0" borderId="0" xfId="27" applyFont="1"/>
    <xf numFmtId="49" fontId="14" fillId="0" borderId="0" xfId="27" applyNumberFormat="1" applyFont="1"/>
    <xf numFmtId="0" fontId="14" fillId="0" borderId="0" xfId="27" applyFont="1"/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Continuous"/>
    </xf>
    <xf numFmtId="0" fontId="1" fillId="0" borderId="49" xfId="0" applyFont="1" applyBorder="1" applyAlignment="1" applyProtection="1">
      <alignment horizontal="centerContinuous"/>
    </xf>
    <xf numFmtId="0" fontId="1" fillId="0" borderId="50" xfId="0" applyFont="1" applyBorder="1" applyAlignment="1" applyProtection="1">
      <alignment horizontal="centerContinuous"/>
    </xf>
    <xf numFmtId="0" fontId="1" fillId="0" borderId="47" xfId="0" applyNumberFormat="1" applyFont="1" applyBorder="1" applyAlignment="1" applyProtection="1">
      <alignment horizontal="center"/>
    </xf>
    <xf numFmtId="0" fontId="1" fillId="0" borderId="51" xfId="0" applyNumberFormat="1" applyFont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/>
    </xf>
    <xf numFmtId="0" fontId="1" fillId="0" borderId="52" xfId="0" applyNumberFormat="1" applyFont="1" applyBorder="1" applyAlignment="1" applyProtection="1">
      <alignment horizont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left"/>
      <protection locked="0"/>
    </xf>
    <xf numFmtId="0" fontId="1" fillId="0" borderId="51" xfId="0" applyNumberFormat="1" applyFont="1" applyBorder="1" applyAlignment="1" applyProtection="1">
      <alignment horizontal="center"/>
      <protection locked="0"/>
    </xf>
    <xf numFmtId="0" fontId="1" fillId="0" borderId="52" xfId="0" applyFont="1" applyBorder="1" applyAlignment="1" applyProtection="1">
      <alignment horizontal="left"/>
      <protection locked="0"/>
    </xf>
    <xf numFmtId="0" fontId="1" fillId="0" borderId="52" xfId="0" applyFont="1" applyBorder="1" applyAlignment="1" applyProtection="1">
      <alignment horizontal="left" vertical="center"/>
      <protection locked="0"/>
    </xf>
    <xf numFmtId="0" fontId="1" fillId="0" borderId="53" xfId="0" applyNumberFormat="1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0" xfId="27" applyNumberFormat="1" applyFont="1" applyBorder="1" applyAlignment="1">
      <alignment horizontal="right" vertical="center"/>
    </xf>
    <xf numFmtId="4" fontId="1" fillId="0" borderId="55" xfId="27" applyNumberFormat="1" applyFont="1" applyBorder="1" applyAlignment="1">
      <alignment horizontal="right" vertical="center"/>
    </xf>
    <xf numFmtId="4" fontId="1" fillId="0" borderId="3" xfId="27" applyNumberFormat="1" applyFont="1" applyBorder="1" applyAlignment="1">
      <alignment horizontal="right" vertical="center"/>
    </xf>
    <xf numFmtId="4" fontId="1" fillId="0" borderId="56" xfId="27" applyNumberFormat="1" applyFont="1" applyBorder="1" applyAlignment="1">
      <alignment horizontal="right" vertical="center"/>
    </xf>
    <xf numFmtId="4" fontId="1" fillId="0" borderId="57" xfId="27" applyNumberFormat="1" applyFont="1" applyBorder="1" applyAlignment="1">
      <alignment horizontal="right" vertical="center"/>
    </xf>
    <xf numFmtId="4" fontId="1" fillId="0" borderId="27" xfId="27" applyNumberFormat="1" applyFont="1" applyBorder="1" applyAlignment="1">
      <alignment horizontal="right" vertical="center"/>
    </xf>
    <xf numFmtId="4" fontId="1" fillId="0" borderId="29" xfId="27" applyNumberFormat="1" applyFont="1" applyBorder="1" applyAlignment="1">
      <alignment horizontal="right" vertical="center"/>
    </xf>
    <xf numFmtId="4" fontId="1" fillId="0" borderId="58" xfId="27" applyNumberFormat="1" applyFont="1" applyBorder="1" applyAlignment="1">
      <alignment horizontal="right" vertical="center"/>
    </xf>
    <xf numFmtId="4" fontId="1" fillId="0" borderId="25" xfId="27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</cellXfs>
  <cellStyles count="5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4" builtinId="30" hidden="1"/>
    <cellStyle name="20 % - zvýraznenie2" xfId="37" builtinId="34" hidden="1"/>
    <cellStyle name="20 % - zvýraznenie3" xfId="40" builtinId="38" hidden="1"/>
    <cellStyle name="20 % - zvýraznenie4" xfId="43" builtinId="42" hidden="1"/>
    <cellStyle name="20 % - zvýraznenie5" xfId="46" builtinId="46" hidden="1"/>
    <cellStyle name="20 % - zvýraznenie6" xfId="49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5" builtinId="31" hidden="1"/>
    <cellStyle name="40 % - zvýraznenie2" xfId="38" builtinId="35" hidden="1"/>
    <cellStyle name="40 % - zvýraznenie3" xfId="41" builtinId="39" hidden="1"/>
    <cellStyle name="40 % - zvýraznenie4" xfId="44" builtinId="43" hidden="1"/>
    <cellStyle name="40 % - zvýraznenie5" xfId="47" builtinId="47" hidden="1"/>
    <cellStyle name="40 % - zvýraznenie6" xfId="50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6" builtinId="32" hidden="1"/>
    <cellStyle name="60 % - zvýraznenie2" xfId="39" builtinId="36" hidden="1"/>
    <cellStyle name="60 % - zvýraznenie3" xfId="42" builtinId="40" hidden="1"/>
    <cellStyle name="60 % - zvýraznenie4" xfId="45" builtinId="44" hidden="1"/>
    <cellStyle name="60 % - zvýraznenie5" xfId="48" builtinId="48" hidden="1"/>
    <cellStyle name="60 % - zvýraznenie6" xfId="51" builtinId="52" hidden="1"/>
    <cellStyle name="Celkem" xfId="24"/>
    <cellStyle name="data" xfId="25"/>
    <cellStyle name="Název" xfId="26"/>
    <cellStyle name="Normálne" xfId="0" builtinId="0"/>
    <cellStyle name="normálne_KLs" xfId="27"/>
    <cellStyle name="Spolu" xfId="33" builtinId="25" hidden="1"/>
    <cellStyle name="TEXT" xfId="28"/>
    <cellStyle name="Text upozornění" xfId="29"/>
    <cellStyle name="Text upozornenia" xfId="32" builtinId="11" hidden="1"/>
    <cellStyle name="TEXT1" xfId="30"/>
    <cellStyle name="Titul" xfId="31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9"/>
  <sheetViews>
    <sheetView showGridLines="0" showZeros="0" workbookViewId="0">
      <selection activeCell="D1" sqref="A1:D1"/>
    </sheetView>
  </sheetViews>
  <sheetFormatPr defaultRowHeight="12.75"/>
  <cols>
    <col min="1" max="1" width="0.7109375" style="61" customWidth="1"/>
    <col min="2" max="2" width="3.7109375" style="61" customWidth="1"/>
    <col min="3" max="3" width="6.85546875" style="61" customWidth="1"/>
    <col min="4" max="6" width="14" style="61" customWidth="1"/>
    <col min="7" max="7" width="3.85546875" style="61" customWidth="1"/>
    <col min="8" max="8" width="22.7109375" style="61" customWidth="1"/>
    <col min="9" max="9" width="14" style="61" customWidth="1"/>
    <col min="10" max="10" width="4.28515625" style="61" customWidth="1"/>
    <col min="11" max="11" width="19.7109375" style="61" customWidth="1"/>
    <col min="12" max="12" width="9.7109375" style="61" customWidth="1"/>
    <col min="13" max="13" width="14" style="61" customWidth="1"/>
    <col min="14" max="14" width="0.7109375" style="61" customWidth="1"/>
    <col min="15" max="15" width="1.42578125" style="61" customWidth="1"/>
    <col min="16" max="23" width="9.140625" style="61"/>
    <col min="24" max="25" width="5.7109375" style="61" customWidth="1"/>
    <col min="26" max="26" width="6.5703125" style="61" customWidth="1"/>
    <col min="27" max="27" width="21.42578125" style="61" customWidth="1"/>
    <col min="28" max="28" width="4.28515625" style="61" customWidth="1"/>
    <col min="29" max="29" width="8.28515625" style="61" customWidth="1"/>
    <col min="30" max="30" width="8.7109375" style="61" customWidth="1"/>
    <col min="31" max="16384" width="9.140625" style="61"/>
  </cols>
  <sheetData>
    <row r="1" spans="2:30" ht="28.5" customHeight="1" thickBot="1">
      <c r="B1" s="62"/>
      <c r="C1" s="62"/>
      <c r="D1" s="62"/>
      <c r="E1" s="62"/>
      <c r="F1" s="62"/>
      <c r="G1" s="62"/>
      <c r="H1" s="10" t="str">
        <f>CONCATENATE(AA2," ",AB2," ",AC2," ",AD2)</f>
        <v xml:space="preserve">Krycí list rozpočtu v EUR  </v>
      </c>
      <c r="I1" s="62"/>
      <c r="J1" s="62"/>
      <c r="K1" s="62"/>
      <c r="L1" s="62"/>
      <c r="M1" s="62"/>
      <c r="Z1" s="104" t="s">
        <v>0</v>
      </c>
      <c r="AA1" s="104" t="s">
        <v>1</v>
      </c>
      <c r="AB1" s="104" t="s">
        <v>2</v>
      </c>
      <c r="AC1" s="104" t="s">
        <v>3</v>
      </c>
      <c r="AD1" s="104" t="s">
        <v>4</v>
      </c>
    </row>
    <row r="2" spans="2:30" ht="18" customHeight="1" thickTop="1">
      <c r="B2" s="11" t="s">
        <v>5</v>
      </c>
      <c r="C2" s="12"/>
      <c r="D2" s="12"/>
      <c r="E2" s="12"/>
      <c r="F2" s="12"/>
      <c r="G2" s="13" t="s">
        <v>6</v>
      </c>
      <c r="H2" s="12"/>
      <c r="I2" s="12"/>
      <c r="J2" s="13" t="s">
        <v>7</v>
      </c>
      <c r="K2" s="12"/>
      <c r="L2" s="12"/>
      <c r="M2" s="14"/>
      <c r="Z2" s="104" t="s">
        <v>8</v>
      </c>
      <c r="AA2" s="106" t="s">
        <v>9</v>
      </c>
      <c r="AB2" s="106" t="s">
        <v>10</v>
      </c>
      <c r="AC2" s="106"/>
      <c r="AD2" s="105"/>
    </row>
    <row r="3" spans="2:30" ht="18" customHeight="1">
      <c r="B3" s="15" t="s">
        <v>11</v>
      </c>
      <c r="C3" s="16"/>
      <c r="D3" s="16"/>
      <c r="E3" s="16"/>
      <c r="F3" s="16"/>
      <c r="G3" s="17" t="s">
        <v>12</v>
      </c>
      <c r="H3" s="16"/>
      <c r="I3" s="16"/>
      <c r="J3" s="17" t="s">
        <v>13</v>
      </c>
      <c r="K3" s="16"/>
      <c r="L3" s="16"/>
      <c r="M3" s="18"/>
      <c r="Z3" s="104" t="s">
        <v>14</v>
      </c>
      <c r="AA3" s="106" t="s">
        <v>15</v>
      </c>
      <c r="AB3" s="106" t="s">
        <v>10</v>
      </c>
      <c r="AC3" s="106" t="s">
        <v>16</v>
      </c>
      <c r="AD3" s="105" t="s">
        <v>17</v>
      </c>
    </row>
    <row r="4" spans="2:30" ht="18" customHeight="1" thickBot="1">
      <c r="B4" s="19" t="s">
        <v>18</v>
      </c>
      <c r="C4" s="20"/>
      <c r="D4" s="20"/>
      <c r="E4" s="20"/>
      <c r="F4" s="20"/>
      <c r="G4" s="21"/>
      <c r="H4" s="20"/>
      <c r="I4" s="20"/>
      <c r="J4" s="21" t="s">
        <v>19</v>
      </c>
      <c r="K4" s="20" t="s">
        <v>20</v>
      </c>
      <c r="L4" s="20" t="s">
        <v>21</v>
      </c>
      <c r="M4" s="22"/>
      <c r="Z4" s="104" t="s">
        <v>22</v>
      </c>
      <c r="AA4" s="106" t="s">
        <v>23</v>
      </c>
      <c r="AB4" s="106" t="s">
        <v>10</v>
      </c>
      <c r="AC4" s="106"/>
      <c r="AD4" s="105"/>
    </row>
    <row r="5" spans="2:30" ht="18" customHeight="1" thickTop="1">
      <c r="B5" s="11" t="s">
        <v>24</v>
      </c>
      <c r="C5" s="12"/>
      <c r="D5" s="12"/>
      <c r="E5" s="12"/>
      <c r="F5" s="12"/>
      <c r="G5" s="68"/>
      <c r="H5" s="12"/>
      <c r="I5" s="12"/>
      <c r="J5" s="12" t="s">
        <v>25</v>
      </c>
      <c r="K5" s="12"/>
      <c r="L5" s="12" t="s">
        <v>26</v>
      </c>
      <c r="M5" s="14"/>
      <c r="Z5" s="104" t="s">
        <v>27</v>
      </c>
      <c r="AA5" s="106" t="s">
        <v>15</v>
      </c>
      <c r="AB5" s="106" t="s">
        <v>10</v>
      </c>
      <c r="AC5" s="106" t="s">
        <v>16</v>
      </c>
      <c r="AD5" s="105" t="s">
        <v>17</v>
      </c>
    </row>
    <row r="6" spans="2:30" ht="18" customHeight="1">
      <c r="B6" s="15" t="s">
        <v>28</v>
      </c>
      <c r="C6" s="16"/>
      <c r="D6" s="16"/>
      <c r="E6" s="16"/>
      <c r="F6" s="16"/>
      <c r="G6" s="69"/>
      <c r="H6" s="16"/>
      <c r="I6" s="16"/>
      <c r="J6" s="16" t="s">
        <v>25</v>
      </c>
      <c r="K6" s="16"/>
      <c r="L6" s="16" t="s">
        <v>26</v>
      </c>
      <c r="M6" s="18"/>
    </row>
    <row r="7" spans="2:30" ht="18" customHeight="1" thickBot="1">
      <c r="B7" s="19" t="s">
        <v>29</v>
      </c>
      <c r="C7" s="20"/>
      <c r="D7" s="20"/>
      <c r="E7" s="20"/>
      <c r="F7" s="20"/>
      <c r="G7" s="70"/>
      <c r="H7" s="20"/>
      <c r="I7" s="20"/>
      <c r="J7" s="20" t="s">
        <v>25</v>
      </c>
      <c r="K7" s="20"/>
      <c r="L7" s="20" t="s">
        <v>26</v>
      </c>
      <c r="M7" s="22"/>
    </row>
    <row r="8" spans="2:30" ht="18" customHeight="1" thickTop="1">
      <c r="B8" s="71"/>
      <c r="C8" s="75"/>
      <c r="D8" s="76"/>
      <c r="E8" s="78"/>
      <c r="F8" s="90">
        <f>IF(B8&lt;&gt;0,ROUND($M$26/B8,0),0)</f>
        <v>0</v>
      </c>
      <c r="G8" s="68"/>
      <c r="H8" s="75"/>
      <c r="I8" s="90">
        <f>IF(G8&lt;&gt;0,ROUND($M$26/G8,0),0)</f>
        <v>0</v>
      </c>
      <c r="J8" s="13"/>
      <c r="K8" s="75"/>
      <c r="L8" s="78"/>
      <c r="M8" s="92">
        <f>IF(J8&lt;&gt;0,ROUND($M$26/J8,0),0)</f>
        <v>0</v>
      </c>
    </row>
    <row r="9" spans="2:30" ht="18" customHeight="1" thickBot="1">
      <c r="B9" s="72"/>
      <c r="C9" s="73"/>
      <c r="D9" s="77"/>
      <c r="E9" s="79"/>
      <c r="F9" s="91">
        <f>IF(B9&lt;&gt;0,ROUND($M$26/B9,0),0)</f>
        <v>0</v>
      </c>
      <c r="G9" s="74"/>
      <c r="H9" s="73"/>
      <c r="I9" s="91">
        <f>IF(G9&lt;&gt;0,ROUND($M$26/G9,0),0)</f>
        <v>0</v>
      </c>
      <c r="J9" s="74"/>
      <c r="K9" s="73"/>
      <c r="L9" s="79"/>
      <c r="M9" s="93">
        <f>IF(J9&lt;&gt;0,ROUND($M$26/J9,0),0)</f>
        <v>0</v>
      </c>
    </row>
    <row r="10" spans="2:30" ht="18" customHeight="1" thickTop="1">
      <c r="B10" s="63" t="s">
        <v>30</v>
      </c>
      <c r="C10" s="24" t="s">
        <v>31</v>
      </c>
      <c r="D10" s="25" t="s">
        <v>32</v>
      </c>
      <c r="E10" s="25" t="s">
        <v>33</v>
      </c>
      <c r="F10" s="26" t="s">
        <v>34</v>
      </c>
      <c r="G10" s="63" t="s">
        <v>35</v>
      </c>
      <c r="H10" s="27" t="s">
        <v>36</v>
      </c>
      <c r="I10" s="28"/>
      <c r="J10" s="63" t="s">
        <v>37</v>
      </c>
      <c r="K10" s="27" t="s">
        <v>38</v>
      </c>
      <c r="L10" s="29"/>
      <c r="M10" s="28"/>
    </row>
    <row r="11" spans="2:30" ht="18" customHeight="1">
      <c r="B11" s="30">
        <v>1</v>
      </c>
      <c r="C11" s="31" t="s">
        <v>39</v>
      </c>
      <c r="D11" s="125">
        <f>Prehlad!H45</f>
        <v>0</v>
      </c>
      <c r="E11" s="125">
        <f>Prehlad!I45</f>
        <v>0</v>
      </c>
      <c r="F11" s="126">
        <f>D11+E11</f>
        <v>0</v>
      </c>
      <c r="G11" s="30">
        <v>6</v>
      </c>
      <c r="H11" s="31" t="s">
        <v>40</v>
      </c>
      <c r="I11" s="126">
        <v>0</v>
      </c>
      <c r="J11" s="30">
        <v>11</v>
      </c>
      <c r="K11" s="32" t="s">
        <v>41</v>
      </c>
      <c r="L11" s="33">
        <v>0</v>
      </c>
      <c r="M11" s="126">
        <v>0</v>
      </c>
    </row>
    <row r="12" spans="2:30" ht="18" customHeight="1">
      <c r="B12" s="34">
        <v>2</v>
      </c>
      <c r="C12" s="35" t="s">
        <v>42</v>
      </c>
      <c r="D12" s="127">
        <f>Prehlad!H52</f>
        <v>0</v>
      </c>
      <c r="E12" s="127">
        <f>Prehlad!I52</f>
        <v>0</v>
      </c>
      <c r="F12" s="126">
        <f>D12+E12</f>
        <v>0</v>
      </c>
      <c r="G12" s="34">
        <v>7</v>
      </c>
      <c r="H12" s="35" t="s">
        <v>43</v>
      </c>
      <c r="I12" s="128">
        <v>0</v>
      </c>
      <c r="J12" s="34">
        <v>12</v>
      </c>
      <c r="K12" s="36" t="s">
        <v>44</v>
      </c>
      <c r="L12" s="37">
        <v>0</v>
      </c>
      <c r="M12" s="128">
        <v>0</v>
      </c>
    </row>
    <row r="13" spans="2:30" ht="18" customHeight="1">
      <c r="B13" s="34">
        <v>3</v>
      </c>
      <c r="C13" s="35" t="s">
        <v>45</v>
      </c>
      <c r="D13" s="127"/>
      <c r="E13" s="127"/>
      <c r="F13" s="126">
        <f>D13+E13</f>
        <v>0</v>
      </c>
      <c r="G13" s="34">
        <v>8</v>
      </c>
      <c r="H13" s="35" t="s">
        <v>46</v>
      </c>
      <c r="I13" s="128">
        <v>0</v>
      </c>
      <c r="J13" s="34">
        <v>13</v>
      </c>
      <c r="K13" s="36" t="s">
        <v>47</v>
      </c>
      <c r="L13" s="37">
        <v>0</v>
      </c>
      <c r="M13" s="128">
        <v>0</v>
      </c>
    </row>
    <row r="14" spans="2:30" ht="18" customHeight="1" thickBot="1">
      <c r="B14" s="34">
        <v>4</v>
      </c>
      <c r="C14" s="35" t="s">
        <v>48</v>
      </c>
      <c r="D14" s="127"/>
      <c r="E14" s="127"/>
      <c r="F14" s="129">
        <f>D14+E14</f>
        <v>0</v>
      </c>
      <c r="G14" s="34">
        <v>9</v>
      </c>
      <c r="H14" s="35" t="s">
        <v>18</v>
      </c>
      <c r="I14" s="128">
        <v>0</v>
      </c>
      <c r="J14" s="34">
        <v>14</v>
      </c>
      <c r="K14" s="36" t="s">
        <v>18</v>
      </c>
      <c r="L14" s="37">
        <v>0</v>
      </c>
      <c r="M14" s="128">
        <v>0</v>
      </c>
    </row>
    <row r="15" spans="2:30" ht="18" customHeight="1" thickBot="1">
      <c r="B15" s="38">
        <v>5</v>
      </c>
      <c r="C15" s="39" t="s">
        <v>49</v>
      </c>
      <c r="D15" s="130">
        <f>SUM(D11:D14)</f>
        <v>0</v>
      </c>
      <c r="E15" s="131">
        <f>SUM(E11:E14)</f>
        <v>0</v>
      </c>
      <c r="F15" s="132">
        <f>SUM(F11:F14)</f>
        <v>0</v>
      </c>
      <c r="G15" s="40">
        <v>10</v>
      </c>
      <c r="H15" s="41" t="s">
        <v>50</v>
      </c>
      <c r="I15" s="132">
        <f>SUM(I11:I14)</f>
        <v>0</v>
      </c>
      <c r="J15" s="38">
        <v>15</v>
      </c>
      <c r="K15" s="42"/>
      <c r="L15" s="43" t="s">
        <v>51</v>
      </c>
      <c r="M15" s="132">
        <f>SUM(M11:M14)</f>
        <v>0</v>
      </c>
    </row>
    <row r="16" spans="2:30" ht="18" customHeight="1" thickTop="1">
      <c r="B16" s="44" t="s">
        <v>52</v>
      </c>
      <c r="C16" s="45"/>
      <c r="D16" s="45"/>
      <c r="E16" s="45"/>
      <c r="F16" s="46"/>
      <c r="G16" s="44" t="s">
        <v>53</v>
      </c>
      <c r="H16" s="45"/>
      <c r="I16" s="47"/>
      <c r="J16" s="63" t="s">
        <v>54</v>
      </c>
      <c r="K16" s="27" t="s">
        <v>55</v>
      </c>
      <c r="L16" s="29"/>
      <c r="M16" s="64"/>
    </row>
    <row r="17" spans="2:13" ht="18" customHeight="1">
      <c r="B17" s="48"/>
      <c r="C17" s="49" t="s">
        <v>56</v>
      </c>
      <c r="D17" s="49"/>
      <c r="E17" s="49" t="s">
        <v>57</v>
      </c>
      <c r="F17" s="50"/>
      <c r="G17" s="48"/>
      <c r="H17" s="51"/>
      <c r="I17" s="52"/>
      <c r="J17" s="34">
        <v>16</v>
      </c>
      <c r="K17" s="36" t="s">
        <v>58</v>
      </c>
      <c r="L17" s="53"/>
      <c r="M17" s="128">
        <v>0</v>
      </c>
    </row>
    <row r="18" spans="2:13" ht="18" customHeight="1">
      <c r="B18" s="54"/>
      <c r="C18" s="51" t="s">
        <v>59</v>
      </c>
      <c r="D18" s="51"/>
      <c r="E18" s="51"/>
      <c r="F18" s="55"/>
      <c r="G18" s="54"/>
      <c r="H18" s="51" t="s">
        <v>56</v>
      </c>
      <c r="I18" s="52"/>
      <c r="J18" s="34">
        <v>17</v>
      </c>
      <c r="K18" s="36" t="s">
        <v>60</v>
      </c>
      <c r="L18" s="53"/>
      <c r="M18" s="128">
        <v>0</v>
      </c>
    </row>
    <row r="19" spans="2:13" ht="18" customHeight="1">
      <c r="B19" s="54"/>
      <c r="C19" s="51"/>
      <c r="D19" s="51"/>
      <c r="E19" s="51"/>
      <c r="F19" s="55"/>
      <c r="G19" s="54"/>
      <c r="H19" s="56"/>
      <c r="I19" s="52"/>
      <c r="J19" s="34">
        <v>18</v>
      </c>
      <c r="K19" s="36" t="s">
        <v>61</v>
      </c>
      <c r="L19" s="53"/>
      <c r="M19" s="128">
        <v>0</v>
      </c>
    </row>
    <row r="20" spans="2:13" ht="18" customHeight="1" thickBot="1">
      <c r="B20" s="54"/>
      <c r="C20" s="51"/>
      <c r="D20" s="51"/>
      <c r="E20" s="51"/>
      <c r="F20" s="55"/>
      <c r="G20" s="54"/>
      <c r="H20" s="49" t="s">
        <v>57</v>
      </c>
      <c r="I20" s="52"/>
      <c r="J20" s="34">
        <v>19</v>
      </c>
      <c r="K20" s="36" t="s">
        <v>18</v>
      </c>
      <c r="L20" s="53"/>
      <c r="M20" s="128">
        <v>0</v>
      </c>
    </row>
    <row r="21" spans="2:13" ht="18" customHeight="1" thickBot="1">
      <c r="B21" s="48"/>
      <c r="C21" s="51"/>
      <c r="D21" s="51"/>
      <c r="E21" s="51"/>
      <c r="F21" s="51"/>
      <c r="G21" s="48"/>
      <c r="H21" s="51" t="s">
        <v>59</v>
      </c>
      <c r="I21" s="52"/>
      <c r="J21" s="38">
        <v>20</v>
      </c>
      <c r="K21" s="42"/>
      <c r="L21" s="43" t="s">
        <v>62</v>
      </c>
      <c r="M21" s="132">
        <f>SUM(M17:M20)</f>
        <v>0</v>
      </c>
    </row>
    <row r="22" spans="2:13" ht="18" customHeight="1" thickTop="1">
      <c r="B22" s="44" t="s">
        <v>63</v>
      </c>
      <c r="C22" s="45"/>
      <c r="D22" s="45"/>
      <c r="E22" s="45"/>
      <c r="F22" s="46"/>
      <c r="G22" s="48"/>
      <c r="H22" s="51"/>
      <c r="I22" s="52"/>
      <c r="J22" s="63" t="s">
        <v>64</v>
      </c>
      <c r="K22" s="27" t="s">
        <v>65</v>
      </c>
      <c r="L22" s="29"/>
      <c r="M22" s="64"/>
    </row>
    <row r="23" spans="2:13" ht="18" customHeight="1">
      <c r="B23" s="48"/>
      <c r="C23" s="49" t="s">
        <v>56</v>
      </c>
      <c r="D23" s="49"/>
      <c r="E23" s="49" t="s">
        <v>57</v>
      </c>
      <c r="F23" s="50"/>
      <c r="G23" s="48"/>
      <c r="H23" s="51"/>
      <c r="I23" s="52"/>
      <c r="J23" s="30">
        <v>21</v>
      </c>
      <c r="K23" s="32"/>
      <c r="L23" s="57" t="s">
        <v>66</v>
      </c>
      <c r="M23" s="126">
        <f>ROUND(F15,2)+I15+M15+M21</f>
        <v>0</v>
      </c>
    </row>
    <row r="24" spans="2:13" ht="18" customHeight="1">
      <c r="B24" s="54"/>
      <c r="C24" s="51" t="s">
        <v>59</v>
      </c>
      <c r="D24" s="51"/>
      <c r="E24" s="51"/>
      <c r="F24" s="55"/>
      <c r="G24" s="48"/>
      <c r="H24" s="51"/>
      <c r="I24" s="52"/>
      <c r="J24" s="34">
        <v>22</v>
      </c>
      <c r="K24" s="36" t="s">
        <v>67</v>
      </c>
      <c r="L24" s="133">
        <f>M23-L25</f>
        <v>0</v>
      </c>
      <c r="M24" s="128">
        <f>ROUND((L24*20)/100,2)</f>
        <v>0</v>
      </c>
    </row>
    <row r="25" spans="2:13" ht="18" customHeight="1" thickBot="1">
      <c r="B25" s="54"/>
      <c r="C25" s="51"/>
      <c r="D25" s="51"/>
      <c r="E25" s="51"/>
      <c r="F25" s="55"/>
      <c r="G25" s="48"/>
      <c r="H25" s="51"/>
      <c r="I25" s="52"/>
      <c r="J25" s="34">
        <v>23</v>
      </c>
      <c r="K25" s="36" t="s">
        <v>68</v>
      </c>
      <c r="L25" s="133">
        <f>SUMIF(Prehlad!O11:O9999,0,Prehlad!J11:J9999)</f>
        <v>0</v>
      </c>
      <c r="M25" s="128">
        <f>ROUND((L25*0)/100,1)</f>
        <v>0</v>
      </c>
    </row>
    <row r="26" spans="2:13" ht="18" customHeight="1" thickBot="1">
      <c r="B26" s="54"/>
      <c r="C26" s="51"/>
      <c r="D26" s="51"/>
      <c r="E26" s="51"/>
      <c r="F26" s="55"/>
      <c r="G26" s="48"/>
      <c r="H26" s="51"/>
      <c r="I26" s="52"/>
      <c r="J26" s="38">
        <v>24</v>
      </c>
      <c r="K26" s="42"/>
      <c r="L26" s="43" t="s">
        <v>69</v>
      </c>
      <c r="M26" s="132">
        <f>M23+M24+M25</f>
        <v>0</v>
      </c>
    </row>
    <row r="27" spans="2:13" ht="17.100000000000001" customHeight="1" thickTop="1" thickBot="1">
      <c r="B27" s="58"/>
      <c r="C27" s="59"/>
      <c r="D27" s="59"/>
      <c r="E27" s="59"/>
      <c r="F27" s="59"/>
      <c r="G27" s="58"/>
      <c r="H27" s="59"/>
      <c r="I27" s="60"/>
      <c r="J27" s="65" t="s">
        <v>70</v>
      </c>
      <c r="K27" s="66" t="s">
        <v>71</v>
      </c>
      <c r="L27" s="23"/>
      <c r="M27" s="67">
        <v>0</v>
      </c>
    </row>
    <row r="28" spans="2:13" ht="14.25" customHeight="1" thickTop="1"/>
    <row r="29" spans="2:13" ht="2.25" customHeight="1"/>
  </sheetData>
  <printOptions horizontalCentered="1" verticalCentered="1"/>
  <pageMargins left="0.25" right="0.39" top="0.35433070866141736" bottom="0.43307086614173229" header="0.31496062992125984" footer="0.3543307086614173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showGridLines="0" workbookViewId="0">
      <selection activeCell="E3" sqref="E3"/>
    </sheetView>
  </sheetViews>
  <sheetFormatPr defaultRowHeight="12.75"/>
  <cols>
    <col min="1" max="1" width="45.85546875" style="1" customWidth="1"/>
    <col min="2" max="2" width="14.28515625" style="6" customWidth="1"/>
    <col min="3" max="3" width="13.5703125" style="6" customWidth="1"/>
    <col min="4" max="4" width="11.5703125" style="6" customWidth="1"/>
    <col min="5" max="5" width="12.140625" style="7" customWidth="1"/>
    <col min="6" max="6" width="10.1406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72</v>
      </c>
      <c r="C1" s="1"/>
      <c r="E1" s="9" t="s">
        <v>73</v>
      </c>
      <c r="F1" s="1"/>
      <c r="G1" s="1"/>
      <c r="Z1" s="104" t="s">
        <v>0</v>
      </c>
      <c r="AA1" s="104" t="s">
        <v>1</v>
      </c>
      <c r="AB1" s="104" t="s">
        <v>2</v>
      </c>
      <c r="AC1" s="104" t="s">
        <v>3</v>
      </c>
      <c r="AD1" s="104" t="s">
        <v>4</v>
      </c>
    </row>
    <row r="2" spans="1:30">
      <c r="A2" s="9" t="s">
        <v>74</v>
      </c>
      <c r="C2" s="1"/>
      <c r="E2" s="9" t="s">
        <v>75</v>
      </c>
      <c r="F2" s="1"/>
      <c r="G2" s="1"/>
      <c r="Z2" s="104" t="s">
        <v>8</v>
      </c>
      <c r="AA2" s="106" t="s">
        <v>76</v>
      </c>
      <c r="AB2" s="106" t="s">
        <v>10</v>
      </c>
      <c r="AC2" s="106"/>
      <c r="AD2" s="105"/>
    </row>
    <row r="3" spans="1:30">
      <c r="A3" s="9" t="s">
        <v>77</v>
      </c>
      <c r="C3" s="1"/>
      <c r="E3" s="9" t="s">
        <v>78</v>
      </c>
      <c r="F3" s="1"/>
      <c r="G3" s="1"/>
      <c r="Z3" s="104" t="s">
        <v>14</v>
      </c>
      <c r="AA3" s="106" t="s">
        <v>79</v>
      </c>
      <c r="AB3" s="106" t="s">
        <v>10</v>
      </c>
      <c r="AC3" s="106" t="s">
        <v>16</v>
      </c>
      <c r="AD3" s="105" t="s">
        <v>17</v>
      </c>
    </row>
    <row r="4" spans="1:30">
      <c r="B4" s="1"/>
      <c r="C4" s="1"/>
      <c r="D4" s="1"/>
      <c r="E4" s="1"/>
      <c r="F4" s="1"/>
      <c r="G4" s="1"/>
      <c r="Z4" s="104" t="s">
        <v>22</v>
      </c>
      <c r="AA4" s="106" t="s">
        <v>80</v>
      </c>
      <c r="AB4" s="106" t="s">
        <v>10</v>
      </c>
      <c r="AC4" s="106"/>
      <c r="AD4" s="105"/>
    </row>
    <row r="5" spans="1:30">
      <c r="A5" s="9" t="s">
        <v>81</v>
      </c>
      <c r="B5" s="1"/>
      <c r="C5" s="1"/>
      <c r="D5" s="1"/>
      <c r="E5" s="1"/>
      <c r="F5" s="1"/>
      <c r="G5" s="1"/>
      <c r="Z5" s="104" t="s">
        <v>27</v>
      </c>
      <c r="AA5" s="106" t="s">
        <v>79</v>
      </c>
      <c r="AB5" s="106" t="s">
        <v>10</v>
      </c>
      <c r="AC5" s="106" t="s">
        <v>16</v>
      </c>
      <c r="AD5" s="105" t="s">
        <v>17</v>
      </c>
    </row>
    <row r="6" spans="1:30">
      <c r="A6" s="9" t="s">
        <v>82</v>
      </c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B8" s="4" t="str">
        <f>CONCATENATE(AA2," ",AB2," ",AC2," ",AD2)</f>
        <v xml:space="preserve">Rekapitulácia rozpočtu v EUR  </v>
      </c>
      <c r="G8" s="1"/>
    </row>
    <row r="9" spans="1:30">
      <c r="A9" s="107" t="s">
        <v>83</v>
      </c>
      <c r="B9" s="107" t="s">
        <v>32</v>
      </c>
      <c r="C9" s="107" t="s">
        <v>84</v>
      </c>
      <c r="D9" s="107" t="s">
        <v>85</v>
      </c>
      <c r="E9" s="123" t="s">
        <v>86</v>
      </c>
      <c r="F9" s="123" t="s">
        <v>87</v>
      </c>
      <c r="G9" s="1"/>
    </row>
    <row r="10" spans="1:30">
      <c r="A10" s="113"/>
      <c r="B10" s="113"/>
      <c r="C10" s="113" t="s">
        <v>88</v>
      </c>
      <c r="D10" s="113"/>
      <c r="E10" s="113" t="s">
        <v>85</v>
      </c>
      <c r="F10" s="113" t="s">
        <v>85</v>
      </c>
      <c r="G10" s="81" t="s">
        <v>89</v>
      </c>
    </row>
    <row r="12" spans="1:30">
      <c r="A12" s="1" t="s">
        <v>90</v>
      </c>
      <c r="E12" s="7">
        <f>Prehlad!L29</f>
        <v>1.4078599999999997</v>
      </c>
      <c r="F12" s="5">
        <f>Prehlad!N29</f>
        <v>0</v>
      </c>
      <c r="G12" s="5">
        <f>Prehlad!W29</f>
        <v>45.311000000000007</v>
      </c>
    </row>
    <row r="13" spans="1:30">
      <c r="A13" s="1" t="s">
        <v>91</v>
      </c>
      <c r="E13" s="7">
        <f>Prehlad!L43</f>
        <v>0</v>
      </c>
      <c r="F13" s="5">
        <f>Prehlad!N43</f>
        <v>1.0444</v>
      </c>
      <c r="G13" s="5">
        <f>Prehlad!W43</f>
        <v>13.083</v>
      </c>
    </row>
    <row r="14" spans="1:30">
      <c r="A14" s="1" t="s">
        <v>92</v>
      </c>
      <c r="E14" s="7">
        <f>Prehlad!L45</f>
        <v>1.4078599999999997</v>
      </c>
      <c r="F14" s="5">
        <f>Prehlad!N45</f>
        <v>1.0444</v>
      </c>
      <c r="G14" s="5">
        <f>Prehlad!W45</f>
        <v>58.394000000000005</v>
      </c>
    </row>
    <row r="16" spans="1:30">
      <c r="A16" s="1" t="s">
        <v>93</v>
      </c>
      <c r="E16" s="7">
        <f>Prehlad!L50</f>
        <v>3.7800000000000004E-3</v>
      </c>
      <c r="F16" s="5">
        <f>Prehlad!N50</f>
        <v>0</v>
      </c>
      <c r="G16" s="5">
        <f>Prehlad!W50</f>
        <v>1.554</v>
      </c>
    </row>
    <row r="17" spans="1:7">
      <c r="A17" s="1" t="s">
        <v>94</v>
      </c>
      <c r="E17" s="7">
        <f>Prehlad!L52</f>
        <v>3.7800000000000004E-3</v>
      </c>
      <c r="F17" s="5">
        <f>Prehlad!N52</f>
        <v>0</v>
      </c>
      <c r="G17" s="5">
        <f>Prehlad!W52</f>
        <v>1.554</v>
      </c>
    </row>
    <row r="20" spans="1:7">
      <c r="A20" s="1" t="s">
        <v>95</v>
      </c>
      <c r="E20" s="7">
        <f>Prehlad!L54</f>
        <v>1.4116399999999996</v>
      </c>
      <c r="F20" s="5">
        <f>Prehlad!N54</f>
        <v>1.0444</v>
      </c>
      <c r="G20" s="5">
        <f>Prehlad!W54</f>
        <v>59.948000000000008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4"/>
  <sheetViews>
    <sheetView showGridLines="0" workbookViewId="0">
      <selection activeCell="A8" sqref="A8"/>
    </sheetView>
  </sheetViews>
  <sheetFormatPr defaultRowHeight="12.75"/>
  <cols>
    <col min="1" max="1" width="6.7109375" style="95" customWidth="1"/>
    <col min="2" max="2" width="3.7109375" style="96" customWidth="1"/>
    <col min="3" max="3" width="13" style="97" customWidth="1"/>
    <col min="4" max="4" width="45.7109375" style="124" customWidth="1"/>
    <col min="5" max="5" width="11.28515625" style="99" customWidth="1"/>
    <col min="6" max="6" width="5.85546875" style="98" customWidth="1"/>
    <col min="7" max="7" width="8.7109375" style="100" customWidth="1"/>
    <col min="8" max="10" width="9.7109375" style="100" customWidth="1"/>
    <col min="11" max="11" width="7.42578125" style="101" customWidth="1"/>
    <col min="12" max="12" width="8.28515625" style="101" customWidth="1"/>
    <col min="13" max="13" width="7.140625" style="99" customWidth="1"/>
    <col min="14" max="14" width="7" style="99" customWidth="1"/>
    <col min="15" max="15" width="3.5703125" style="98" customWidth="1"/>
    <col min="16" max="16" width="12.7109375" style="98" customWidth="1"/>
    <col min="17" max="19" width="11.28515625" style="99" customWidth="1"/>
    <col min="20" max="20" width="10.5703125" style="102" customWidth="1"/>
    <col min="21" max="21" width="10.28515625" style="102" customWidth="1"/>
    <col min="22" max="22" width="5.7109375" style="102" customWidth="1"/>
    <col min="23" max="23" width="9.140625" style="99"/>
    <col min="24" max="25" width="9.140625" style="98"/>
    <col min="26" max="26" width="7.5703125" style="97" customWidth="1"/>
    <col min="27" max="27" width="24.85546875" style="97" customWidth="1"/>
    <col min="28" max="28" width="4.28515625" style="98" customWidth="1"/>
    <col min="29" max="29" width="8.28515625" style="98" customWidth="1"/>
    <col min="30" max="30" width="8.7109375" style="98" customWidth="1"/>
    <col min="31" max="34" width="9.140625" style="98"/>
    <col min="35" max="16384" width="9.140625" style="1"/>
  </cols>
  <sheetData>
    <row r="1" spans="1:34">
      <c r="A1" s="9" t="s">
        <v>72</v>
      </c>
      <c r="B1" s="1"/>
      <c r="C1" s="1"/>
      <c r="D1" s="1"/>
      <c r="E1" s="1"/>
      <c r="F1" s="1"/>
      <c r="G1" s="6"/>
      <c r="H1" s="1"/>
      <c r="I1" s="9" t="s">
        <v>73</v>
      </c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3" t="s">
        <v>0</v>
      </c>
      <c r="AA1" s="103" t="s">
        <v>1</v>
      </c>
      <c r="AB1" s="104" t="s">
        <v>2</v>
      </c>
      <c r="AC1" s="104" t="s">
        <v>3</v>
      </c>
      <c r="AD1" s="104" t="s">
        <v>4</v>
      </c>
      <c r="AE1" s="1"/>
      <c r="AF1" s="1"/>
      <c r="AG1" s="1"/>
      <c r="AH1" s="1"/>
    </row>
    <row r="2" spans="1:34">
      <c r="A2" s="9" t="s">
        <v>74</v>
      </c>
      <c r="B2" s="1"/>
      <c r="C2" s="1"/>
      <c r="D2" s="1"/>
      <c r="E2" s="1"/>
      <c r="F2" s="1"/>
      <c r="G2" s="6"/>
      <c r="H2" s="8"/>
      <c r="I2" s="9" t="s">
        <v>75</v>
      </c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3" t="s">
        <v>8</v>
      </c>
      <c r="AA2" s="105" t="s">
        <v>96</v>
      </c>
      <c r="AB2" s="106" t="s">
        <v>10</v>
      </c>
      <c r="AC2" s="106"/>
      <c r="AD2" s="105"/>
      <c r="AE2" s="1"/>
      <c r="AF2" s="1"/>
      <c r="AG2" s="1"/>
      <c r="AH2" s="1"/>
    </row>
    <row r="3" spans="1:34">
      <c r="A3" s="9" t="s">
        <v>77</v>
      </c>
      <c r="B3" s="1"/>
      <c r="C3" s="1"/>
      <c r="D3" s="1"/>
      <c r="E3" s="1"/>
      <c r="F3" s="1"/>
      <c r="G3" s="6"/>
      <c r="H3" s="1"/>
      <c r="I3" s="9" t="s">
        <v>78</v>
      </c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3" t="s">
        <v>14</v>
      </c>
      <c r="AA3" s="105" t="s">
        <v>97</v>
      </c>
      <c r="AB3" s="106" t="s">
        <v>10</v>
      </c>
      <c r="AC3" s="106" t="s">
        <v>16</v>
      </c>
      <c r="AD3" s="105" t="s">
        <v>17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3" t="s">
        <v>22</v>
      </c>
      <c r="AA4" s="105" t="s">
        <v>98</v>
      </c>
      <c r="AB4" s="106" t="s">
        <v>10</v>
      </c>
      <c r="AC4" s="106"/>
      <c r="AD4" s="105"/>
      <c r="AE4" s="1"/>
      <c r="AF4" s="1"/>
      <c r="AG4" s="1"/>
      <c r="AH4" s="1"/>
    </row>
    <row r="5" spans="1:34">
      <c r="A5" s="9" t="s">
        <v>81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3" t="s">
        <v>27</v>
      </c>
      <c r="AA5" s="105" t="s">
        <v>97</v>
      </c>
      <c r="AB5" s="106" t="s">
        <v>10</v>
      </c>
      <c r="AC5" s="106" t="s">
        <v>16</v>
      </c>
      <c r="AD5" s="105" t="s">
        <v>17</v>
      </c>
      <c r="AE5" s="1"/>
      <c r="AF5" s="1"/>
      <c r="AG5" s="1"/>
      <c r="AH5" s="1"/>
    </row>
    <row r="6" spans="1:34">
      <c r="A6" s="9" t="s">
        <v>82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8"/>
      <c r="AA6" s="8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8"/>
      <c r="AA7" s="8"/>
      <c r="AB7" s="1"/>
      <c r="AC7" s="1"/>
      <c r="AD7" s="1"/>
      <c r="AE7" s="1"/>
      <c r="AF7" s="1"/>
      <c r="AG7" s="1"/>
      <c r="AH7" s="1"/>
    </row>
    <row r="8" spans="1:34" ht="13.5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8"/>
      <c r="AA8" s="8"/>
      <c r="AB8" s="1"/>
      <c r="AC8" s="1"/>
      <c r="AD8" s="1"/>
      <c r="AE8" s="1"/>
      <c r="AF8" s="1"/>
      <c r="AG8" s="1"/>
      <c r="AH8" s="1"/>
    </row>
    <row r="9" spans="1:34">
      <c r="A9" s="107" t="s">
        <v>99</v>
      </c>
      <c r="B9" s="107" t="s">
        <v>100</v>
      </c>
      <c r="C9" s="107" t="s">
        <v>101</v>
      </c>
      <c r="D9" s="107" t="s">
        <v>102</v>
      </c>
      <c r="E9" s="107" t="s">
        <v>103</v>
      </c>
      <c r="F9" s="107" t="s">
        <v>104</v>
      </c>
      <c r="G9" s="107" t="s">
        <v>105</v>
      </c>
      <c r="H9" s="107" t="s">
        <v>32</v>
      </c>
      <c r="I9" s="107" t="s">
        <v>84</v>
      </c>
      <c r="J9" s="107" t="s">
        <v>85</v>
      </c>
      <c r="K9" s="108" t="s">
        <v>86</v>
      </c>
      <c r="L9" s="109"/>
      <c r="M9" s="110" t="s">
        <v>87</v>
      </c>
      <c r="N9" s="109"/>
      <c r="O9" s="107" t="s">
        <v>106</v>
      </c>
      <c r="P9" s="112" t="s">
        <v>107</v>
      </c>
      <c r="Q9" s="111" t="s">
        <v>103</v>
      </c>
      <c r="R9" s="111" t="s">
        <v>103</v>
      </c>
      <c r="S9" s="112" t="s">
        <v>103</v>
      </c>
      <c r="T9" s="80" t="s">
        <v>108</v>
      </c>
      <c r="U9" s="80" t="s">
        <v>109</v>
      </c>
      <c r="V9" s="80" t="s">
        <v>110</v>
      </c>
      <c r="W9" s="81" t="s">
        <v>89</v>
      </c>
      <c r="X9" s="81" t="s">
        <v>111</v>
      </c>
      <c r="Y9" s="81" t="s">
        <v>112</v>
      </c>
      <c r="Z9" s="94" t="s">
        <v>113</v>
      </c>
      <c r="AA9" s="94" t="s">
        <v>114</v>
      </c>
      <c r="AB9" s="1" t="s">
        <v>110</v>
      </c>
      <c r="AC9" s="1"/>
      <c r="AD9" s="1"/>
      <c r="AE9" s="1"/>
      <c r="AF9" s="1"/>
      <c r="AG9" s="1"/>
      <c r="AH9" s="1"/>
    </row>
    <row r="10" spans="1:34">
      <c r="A10" s="113" t="s">
        <v>115</v>
      </c>
      <c r="B10" s="113" t="s">
        <v>116</v>
      </c>
      <c r="C10" s="114"/>
      <c r="D10" s="113" t="s">
        <v>117</v>
      </c>
      <c r="E10" s="113" t="s">
        <v>118</v>
      </c>
      <c r="F10" s="113" t="s">
        <v>119</v>
      </c>
      <c r="G10" s="113" t="s">
        <v>120</v>
      </c>
      <c r="H10" s="113"/>
      <c r="I10" s="113" t="s">
        <v>88</v>
      </c>
      <c r="J10" s="113"/>
      <c r="K10" s="113" t="s">
        <v>105</v>
      </c>
      <c r="L10" s="113" t="s">
        <v>85</v>
      </c>
      <c r="M10" s="115" t="s">
        <v>105</v>
      </c>
      <c r="N10" s="113" t="s">
        <v>85</v>
      </c>
      <c r="O10" s="113" t="s">
        <v>121</v>
      </c>
      <c r="P10" s="117"/>
      <c r="Q10" s="116" t="s">
        <v>122</v>
      </c>
      <c r="R10" s="116" t="s">
        <v>123</v>
      </c>
      <c r="S10" s="117" t="s">
        <v>124</v>
      </c>
      <c r="T10" s="80" t="s">
        <v>125</v>
      </c>
      <c r="U10" s="80" t="s">
        <v>126</v>
      </c>
      <c r="V10" s="80" t="s">
        <v>127</v>
      </c>
      <c r="W10" s="5"/>
      <c r="X10" s="1"/>
      <c r="Y10" s="1"/>
      <c r="Z10" s="94" t="s">
        <v>128</v>
      </c>
      <c r="AA10" s="94" t="s">
        <v>115</v>
      </c>
      <c r="AB10" s="1" t="s">
        <v>129</v>
      </c>
      <c r="AC10" s="1"/>
      <c r="AD10" s="1"/>
      <c r="AE10" s="1"/>
      <c r="AF10" s="1"/>
      <c r="AG10" s="1"/>
      <c r="AH10" s="1"/>
    </row>
    <row r="12" spans="1:34">
      <c r="B12" s="134" t="s">
        <v>130</v>
      </c>
    </row>
    <row r="13" spans="1:34">
      <c r="B13" s="97" t="s">
        <v>90</v>
      </c>
    </row>
    <row r="14" spans="1:34">
      <c r="A14" s="95">
        <v>1</v>
      </c>
      <c r="B14" s="96" t="s">
        <v>131</v>
      </c>
      <c r="C14" s="97" t="s">
        <v>132</v>
      </c>
      <c r="D14" s="124" t="s">
        <v>133</v>
      </c>
      <c r="E14" s="99">
        <v>21</v>
      </c>
      <c r="F14" s="98" t="s">
        <v>134</v>
      </c>
      <c r="K14" s="101">
        <v>2.9299999999999999E-3</v>
      </c>
      <c r="L14" s="101">
        <f>E14*K14</f>
        <v>6.1529999999999994E-2</v>
      </c>
      <c r="O14" s="98">
        <v>20</v>
      </c>
      <c r="P14" s="98" t="s">
        <v>135</v>
      </c>
      <c r="V14" s="102" t="s">
        <v>64</v>
      </c>
      <c r="W14" s="99">
        <v>5.9219999999999997</v>
      </c>
      <c r="Z14" s="97" t="s">
        <v>136</v>
      </c>
      <c r="AB14" s="98" t="s">
        <v>30</v>
      </c>
    </row>
    <row r="15" spans="1:34">
      <c r="D15" s="124" t="s">
        <v>137</v>
      </c>
      <c r="V15" s="102" t="s">
        <v>138</v>
      </c>
    </row>
    <row r="16" spans="1:34" ht="25.5">
      <c r="A16" s="95">
        <v>2</v>
      </c>
      <c r="B16" s="96" t="s">
        <v>131</v>
      </c>
      <c r="C16" s="97" t="s">
        <v>139</v>
      </c>
      <c r="D16" s="124" t="s">
        <v>140</v>
      </c>
      <c r="E16" s="99">
        <v>21</v>
      </c>
      <c r="F16" s="98" t="s">
        <v>134</v>
      </c>
      <c r="K16" s="101">
        <v>1E-4</v>
      </c>
      <c r="L16" s="101">
        <f>E16*K16</f>
        <v>2.1000000000000003E-3</v>
      </c>
      <c r="O16" s="98">
        <v>20</v>
      </c>
      <c r="P16" s="98" t="s">
        <v>135</v>
      </c>
      <c r="V16" s="102" t="s">
        <v>64</v>
      </c>
      <c r="W16" s="99">
        <v>2.9820000000000002</v>
      </c>
      <c r="Z16" s="97" t="s">
        <v>136</v>
      </c>
      <c r="AB16" s="98" t="s">
        <v>30</v>
      </c>
    </row>
    <row r="17" spans="1:28">
      <c r="A17" s="95">
        <v>3</v>
      </c>
      <c r="B17" s="96" t="s">
        <v>131</v>
      </c>
      <c r="C17" s="97" t="s">
        <v>141</v>
      </c>
      <c r="D17" s="124" t="s">
        <v>142</v>
      </c>
      <c r="E17" s="99">
        <v>21</v>
      </c>
      <c r="F17" s="98" t="s">
        <v>134</v>
      </c>
      <c r="K17" s="101">
        <v>5.4149999999999997E-2</v>
      </c>
      <c r="L17" s="101">
        <f>E17*K17</f>
        <v>1.1371499999999999</v>
      </c>
      <c r="O17" s="98">
        <v>20</v>
      </c>
      <c r="P17" s="98" t="s">
        <v>135</v>
      </c>
      <c r="V17" s="102" t="s">
        <v>64</v>
      </c>
      <c r="W17" s="99">
        <v>11.403</v>
      </c>
      <c r="Z17" s="97" t="s">
        <v>143</v>
      </c>
      <c r="AB17" s="98" t="s">
        <v>30</v>
      </c>
    </row>
    <row r="18" spans="1:28">
      <c r="A18" s="95">
        <v>4</v>
      </c>
      <c r="B18" s="96" t="s">
        <v>131</v>
      </c>
      <c r="C18" s="97" t="s">
        <v>144</v>
      </c>
      <c r="D18" s="124" t="s">
        <v>145</v>
      </c>
      <c r="E18" s="99">
        <v>42</v>
      </c>
      <c r="F18" s="98" t="s">
        <v>134</v>
      </c>
      <c r="K18" s="101">
        <v>4.4600000000000004E-3</v>
      </c>
      <c r="L18" s="101">
        <f>E18*K18</f>
        <v>0.18732000000000001</v>
      </c>
      <c r="O18" s="98">
        <v>20</v>
      </c>
      <c r="P18" s="98" t="s">
        <v>135</v>
      </c>
      <c r="V18" s="102" t="s">
        <v>64</v>
      </c>
      <c r="W18" s="99">
        <v>11.087999999999999</v>
      </c>
      <c r="Z18" s="97" t="s">
        <v>143</v>
      </c>
      <c r="AB18" s="98" t="s">
        <v>30</v>
      </c>
    </row>
    <row r="19" spans="1:28">
      <c r="A19" s="95">
        <v>5</v>
      </c>
      <c r="B19" s="96" t="s">
        <v>146</v>
      </c>
      <c r="C19" s="97" t="s">
        <v>147</v>
      </c>
      <c r="D19" s="124" t="s">
        <v>148</v>
      </c>
      <c r="E19" s="99">
        <v>27.6</v>
      </c>
      <c r="F19" s="98" t="s">
        <v>134</v>
      </c>
      <c r="O19" s="98">
        <v>20</v>
      </c>
      <c r="P19" s="98" t="s">
        <v>135</v>
      </c>
      <c r="V19" s="102" t="s">
        <v>64</v>
      </c>
      <c r="W19" s="99">
        <v>9.66</v>
      </c>
      <c r="Z19" s="97" t="s">
        <v>149</v>
      </c>
      <c r="AB19" s="98" t="s">
        <v>30</v>
      </c>
    </row>
    <row r="20" spans="1:28">
      <c r="D20" s="124" t="s">
        <v>150</v>
      </c>
      <c r="V20" s="102" t="s">
        <v>138</v>
      </c>
    </row>
    <row r="21" spans="1:28">
      <c r="D21" s="124" t="s">
        <v>151</v>
      </c>
      <c r="V21" s="102" t="s">
        <v>138</v>
      </c>
    </row>
    <row r="22" spans="1:28">
      <c r="A22" s="95">
        <v>6</v>
      </c>
      <c r="B22" s="96" t="s">
        <v>152</v>
      </c>
      <c r="C22" s="97" t="s">
        <v>153</v>
      </c>
      <c r="D22" s="124" t="s">
        <v>154</v>
      </c>
      <c r="E22" s="99">
        <v>28</v>
      </c>
      <c r="F22" s="98" t="s">
        <v>155</v>
      </c>
      <c r="K22" s="101">
        <v>1.3999999999999999E-4</v>
      </c>
      <c r="L22" s="101">
        <f>E22*K22</f>
        <v>3.9199999999999999E-3</v>
      </c>
      <c r="O22" s="98">
        <v>20</v>
      </c>
      <c r="P22" s="98" t="s">
        <v>135</v>
      </c>
      <c r="V22" s="102" t="s">
        <v>64</v>
      </c>
      <c r="W22" s="99">
        <v>3.92</v>
      </c>
      <c r="Z22" s="97" t="s">
        <v>156</v>
      </c>
      <c r="AB22" s="98" t="s">
        <v>30</v>
      </c>
    </row>
    <row r="23" spans="1:28">
      <c r="D23" s="124" t="s">
        <v>157</v>
      </c>
      <c r="V23" s="102" t="s">
        <v>138</v>
      </c>
    </row>
    <row r="24" spans="1:28">
      <c r="A24" s="95">
        <v>7</v>
      </c>
      <c r="B24" s="96" t="s">
        <v>158</v>
      </c>
      <c r="C24" s="97" t="s">
        <v>159</v>
      </c>
      <c r="D24" s="124" t="s">
        <v>160</v>
      </c>
      <c r="E24" s="99">
        <v>5</v>
      </c>
      <c r="F24" s="98" t="s">
        <v>161</v>
      </c>
      <c r="K24" s="101">
        <v>1E-3</v>
      </c>
      <c r="L24" s="101">
        <f>E24*K24</f>
        <v>5.0000000000000001E-3</v>
      </c>
      <c r="O24" s="98">
        <v>20</v>
      </c>
      <c r="P24" s="98" t="s">
        <v>135</v>
      </c>
      <c r="V24" s="102" t="s">
        <v>54</v>
      </c>
      <c r="Z24" s="97" t="s">
        <v>162</v>
      </c>
      <c r="AA24" s="97" t="s">
        <v>135</v>
      </c>
      <c r="AB24" s="98">
        <v>2</v>
      </c>
    </row>
    <row r="25" spans="1:28">
      <c r="A25" s="95">
        <v>8</v>
      </c>
      <c r="B25" s="96" t="s">
        <v>158</v>
      </c>
      <c r="C25" s="97" t="s">
        <v>163</v>
      </c>
      <c r="D25" s="124" t="s">
        <v>164</v>
      </c>
      <c r="E25" s="99">
        <v>3</v>
      </c>
      <c r="F25" s="98" t="s">
        <v>161</v>
      </c>
      <c r="K25" s="101">
        <v>1E-3</v>
      </c>
      <c r="L25" s="101">
        <f>E25*K25</f>
        <v>3.0000000000000001E-3</v>
      </c>
      <c r="O25" s="98">
        <v>20</v>
      </c>
      <c r="P25" s="98" t="s">
        <v>135</v>
      </c>
      <c r="V25" s="102" t="s">
        <v>54</v>
      </c>
      <c r="Z25" s="97" t="s">
        <v>136</v>
      </c>
      <c r="AA25" s="97" t="s">
        <v>135</v>
      </c>
      <c r="AB25" s="98">
        <v>2</v>
      </c>
    </row>
    <row r="26" spans="1:28">
      <c r="D26" s="124" t="s">
        <v>165</v>
      </c>
      <c r="V26" s="102" t="s">
        <v>138</v>
      </c>
    </row>
    <row r="27" spans="1:28">
      <c r="D27" s="124" t="s">
        <v>166</v>
      </c>
      <c r="V27" s="102" t="s">
        <v>138</v>
      </c>
    </row>
    <row r="28" spans="1:28">
      <c r="A28" s="95">
        <v>9</v>
      </c>
      <c r="B28" s="96" t="s">
        <v>152</v>
      </c>
      <c r="C28" s="97" t="s">
        <v>167</v>
      </c>
      <c r="D28" s="124" t="s">
        <v>168</v>
      </c>
      <c r="E28" s="99">
        <v>28</v>
      </c>
      <c r="F28" s="98" t="s">
        <v>155</v>
      </c>
      <c r="K28" s="101">
        <v>2.7999999999999998E-4</v>
      </c>
      <c r="L28" s="101">
        <f>E28*K28</f>
        <v>7.8399999999999997E-3</v>
      </c>
      <c r="O28" s="98">
        <v>20</v>
      </c>
      <c r="P28" s="98" t="s">
        <v>135</v>
      </c>
      <c r="V28" s="102" t="s">
        <v>64</v>
      </c>
      <c r="W28" s="99">
        <v>0.33600000000000002</v>
      </c>
      <c r="Z28" s="97" t="s">
        <v>156</v>
      </c>
      <c r="AB28" s="98" t="s">
        <v>30</v>
      </c>
    </row>
    <row r="29" spans="1:28">
      <c r="D29" s="135" t="s">
        <v>169</v>
      </c>
      <c r="E29" s="136">
        <f>J29</f>
        <v>0</v>
      </c>
      <c r="H29" s="136"/>
      <c r="I29" s="136"/>
      <c r="J29" s="136"/>
      <c r="L29" s="137">
        <f>SUM(L12:L28)</f>
        <v>1.4078599999999997</v>
      </c>
      <c r="N29" s="138">
        <f>SUM(N12:N28)</f>
        <v>0</v>
      </c>
      <c r="W29" s="99">
        <f>SUM(W12:W28)</f>
        <v>45.311000000000007</v>
      </c>
    </row>
    <row r="31" spans="1:28">
      <c r="B31" s="97" t="s">
        <v>91</v>
      </c>
    </row>
    <row r="32" spans="1:28">
      <c r="A32" s="95">
        <v>10</v>
      </c>
      <c r="B32" s="96" t="s">
        <v>170</v>
      </c>
      <c r="C32" s="97" t="s">
        <v>171</v>
      </c>
      <c r="D32" s="124" t="s">
        <v>172</v>
      </c>
      <c r="E32" s="99">
        <v>21</v>
      </c>
      <c r="F32" s="98" t="s">
        <v>134</v>
      </c>
      <c r="M32" s="99">
        <v>4.5999999999999999E-2</v>
      </c>
      <c r="N32" s="99">
        <f>E32*M32</f>
        <v>0.96599999999999997</v>
      </c>
      <c r="O32" s="98">
        <v>20</v>
      </c>
      <c r="P32" s="98" t="s">
        <v>135</v>
      </c>
      <c r="V32" s="102" t="s">
        <v>64</v>
      </c>
      <c r="W32" s="99">
        <v>6.5309999999999997</v>
      </c>
      <c r="Z32" s="97" t="s">
        <v>173</v>
      </c>
      <c r="AB32" s="98" t="s">
        <v>30</v>
      </c>
    </row>
    <row r="33" spans="1:28">
      <c r="A33" s="95">
        <v>11</v>
      </c>
      <c r="B33" s="96" t="s">
        <v>170</v>
      </c>
      <c r="C33" s="97" t="s">
        <v>174</v>
      </c>
      <c r="D33" s="124" t="s">
        <v>175</v>
      </c>
      <c r="E33" s="99">
        <v>5.6</v>
      </c>
      <c r="F33" s="98" t="s">
        <v>134</v>
      </c>
      <c r="M33" s="99">
        <v>1.4E-2</v>
      </c>
      <c r="N33" s="99">
        <f>E33*M33</f>
        <v>7.8399999999999997E-2</v>
      </c>
      <c r="O33" s="98">
        <v>20</v>
      </c>
      <c r="P33" s="98" t="s">
        <v>135</v>
      </c>
      <c r="V33" s="102" t="s">
        <v>64</v>
      </c>
      <c r="W33" s="99">
        <v>1.702</v>
      </c>
      <c r="Z33" s="97" t="s">
        <v>173</v>
      </c>
      <c r="AB33" s="98" t="s">
        <v>30</v>
      </c>
    </row>
    <row r="34" spans="1:28">
      <c r="D34" s="124" t="s">
        <v>176</v>
      </c>
      <c r="V34" s="102" t="s">
        <v>138</v>
      </c>
    </row>
    <row r="35" spans="1:28">
      <c r="A35" s="95">
        <v>12</v>
      </c>
      <c r="B35" s="96" t="s">
        <v>170</v>
      </c>
      <c r="C35" s="97" t="s">
        <v>177</v>
      </c>
      <c r="D35" s="124" t="s">
        <v>178</v>
      </c>
      <c r="E35" s="99">
        <v>1.044</v>
      </c>
      <c r="F35" s="98" t="s">
        <v>179</v>
      </c>
      <c r="O35" s="98">
        <v>20</v>
      </c>
      <c r="P35" s="98" t="s">
        <v>135</v>
      </c>
      <c r="V35" s="102" t="s">
        <v>64</v>
      </c>
      <c r="W35" s="99">
        <v>1.345</v>
      </c>
      <c r="Z35" s="97" t="s">
        <v>173</v>
      </c>
      <c r="AB35" s="98" t="s">
        <v>30</v>
      </c>
    </row>
    <row r="36" spans="1:28">
      <c r="A36" s="95">
        <v>13</v>
      </c>
      <c r="B36" s="96" t="s">
        <v>170</v>
      </c>
      <c r="C36" s="97" t="s">
        <v>180</v>
      </c>
      <c r="D36" s="124" t="s">
        <v>181</v>
      </c>
      <c r="E36" s="99">
        <v>2.0880000000000001</v>
      </c>
      <c r="F36" s="98" t="s">
        <v>179</v>
      </c>
      <c r="O36" s="98">
        <v>20</v>
      </c>
      <c r="P36" s="98" t="s">
        <v>135</v>
      </c>
      <c r="V36" s="102" t="s">
        <v>64</v>
      </c>
      <c r="W36" s="99">
        <v>1.631</v>
      </c>
      <c r="Z36" s="97" t="s">
        <v>173</v>
      </c>
      <c r="AB36" s="98" t="s">
        <v>30</v>
      </c>
    </row>
    <row r="37" spans="1:28">
      <c r="A37" s="95">
        <v>14</v>
      </c>
      <c r="B37" s="96" t="s">
        <v>170</v>
      </c>
      <c r="C37" s="97" t="s">
        <v>182</v>
      </c>
      <c r="D37" s="124" t="s">
        <v>183</v>
      </c>
      <c r="E37" s="99">
        <v>1.044</v>
      </c>
      <c r="F37" s="98" t="s">
        <v>179</v>
      </c>
      <c r="O37" s="98">
        <v>20</v>
      </c>
      <c r="P37" s="98" t="s">
        <v>135</v>
      </c>
      <c r="V37" s="102" t="s">
        <v>64</v>
      </c>
      <c r="W37" s="99">
        <v>0.56499999999999995</v>
      </c>
      <c r="Z37" s="97" t="s">
        <v>173</v>
      </c>
      <c r="AB37" s="98" t="s">
        <v>30</v>
      </c>
    </row>
    <row r="38" spans="1:28">
      <c r="A38" s="95">
        <v>15</v>
      </c>
      <c r="B38" s="96" t="s">
        <v>170</v>
      </c>
      <c r="C38" s="97" t="s">
        <v>184</v>
      </c>
      <c r="D38" s="124" t="s">
        <v>185</v>
      </c>
      <c r="E38" s="99">
        <v>20.88</v>
      </c>
      <c r="F38" s="98" t="s">
        <v>179</v>
      </c>
      <c r="O38" s="98">
        <v>20</v>
      </c>
      <c r="P38" s="98" t="s">
        <v>135</v>
      </c>
      <c r="V38" s="102" t="s">
        <v>64</v>
      </c>
      <c r="Z38" s="97" t="s">
        <v>173</v>
      </c>
      <c r="AB38" s="98" t="s">
        <v>30</v>
      </c>
    </row>
    <row r="39" spans="1:28">
      <c r="D39" s="124" t="s">
        <v>186</v>
      </c>
      <c r="V39" s="102" t="s">
        <v>138</v>
      </c>
    </row>
    <row r="40" spans="1:28">
      <c r="A40" s="95">
        <v>16</v>
      </c>
      <c r="B40" s="96" t="s">
        <v>170</v>
      </c>
      <c r="C40" s="97" t="s">
        <v>187</v>
      </c>
      <c r="D40" s="124" t="s">
        <v>188</v>
      </c>
      <c r="E40" s="99">
        <v>1.044</v>
      </c>
      <c r="F40" s="98" t="s">
        <v>179</v>
      </c>
      <c r="O40" s="98">
        <v>20</v>
      </c>
      <c r="P40" s="98" t="s">
        <v>135</v>
      </c>
      <c r="V40" s="102" t="s">
        <v>64</v>
      </c>
      <c r="W40" s="99">
        <v>1.177</v>
      </c>
      <c r="Z40" s="97" t="s">
        <v>173</v>
      </c>
      <c r="AB40" s="98" t="s">
        <v>30</v>
      </c>
    </row>
    <row r="41" spans="1:28">
      <c r="A41" s="95">
        <v>17</v>
      </c>
      <c r="B41" s="96" t="s">
        <v>170</v>
      </c>
      <c r="C41" s="97" t="s">
        <v>189</v>
      </c>
      <c r="D41" s="124" t="s">
        <v>190</v>
      </c>
      <c r="E41" s="99">
        <v>1.044</v>
      </c>
      <c r="F41" s="98" t="s">
        <v>179</v>
      </c>
      <c r="O41" s="98">
        <v>20</v>
      </c>
      <c r="P41" s="98" t="s">
        <v>135</v>
      </c>
      <c r="V41" s="102" t="s">
        <v>64</v>
      </c>
      <c r="W41" s="99">
        <v>0.13200000000000001</v>
      </c>
      <c r="Z41" s="97" t="s">
        <v>173</v>
      </c>
      <c r="AB41" s="98" t="s">
        <v>30</v>
      </c>
    </row>
    <row r="42" spans="1:28" ht="25.5">
      <c r="A42" s="95">
        <v>18</v>
      </c>
      <c r="B42" s="96" t="s">
        <v>170</v>
      </c>
      <c r="C42" s="97" t="s">
        <v>191</v>
      </c>
      <c r="D42" s="124" t="s">
        <v>192</v>
      </c>
      <c r="E42" s="99">
        <v>1.044</v>
      </c>
      <c r="F42" s="98" t="s">
        <v>179</v>
      </c>
      <c r="O42" s="98">
        <v>20</v>
      </c>
      <c r="P42" s="98" t="s">
        <v>135</v>
      </c>
      <c r="V42" s="102" t="s">
        <v>64</v>
      </c>
      <c r="Z42" s="97" t="s">
        <v>173</v>
      </c>
      <c r="AB42" s="98" t="s">
        <v>30</v>
      </c>
    </row>
    <row r="43" spans="1:28">
      <c r="D43" s="135" t="s">
        <v>193</v>
      </c>
      <c r="E43" s="136">
        <f>J43</f>
        <v>0</v>
      </c>
      <c r="H43" s="136"/>
      <c r="I43" s="136"/>
      <c r="J43" s="136"/>
      <c r="L43" s="137">
        <f>SUM(L31:L42)</f>
        <v>0</v>
      </c>
      <c r="N43" s="138">
        <f>SUM(N31:N42)</f>
        <v>1.0444</v>
      </c>
      <c r="W43" s="99">
        <f>SUM(W31:W42)</f>
        <v>13.083</v>
      </c>
    </row>
    <row r="45" spans="1:28">
      <c r="D45" s="135" t="s">
        <v>92</v>
      </c>
      <c r="E45" s="138">
        <f>J45</f>
        <v>0</v>
      </c>
      <c r="H45" s="136"/>
      <c r="I45" s="136"/>
      <c r="J45" s="136"/>
      <c r="L45" s="137">
        <f>+L29+L43</f>
        <v>1.4078599999999997</v>
      </c>
      <c r="N45" s="138">
        <f>+N29+N43</f>
        <v>1.0444</v>
      </c>
      <c r="W45" s="99">
        <f>+W29+W43</f>
        <v>58.394000000000005</v>
      </c>
    </row>
    <row r="47" spans="1:28">
      <c r="B47" s="134" t="s">
        <v>194</v>
      </c>
    </row>
    <row r="48" spans="1:28">
      <c r="B48" s="97" t="s">
        <v>93</v>
      </c>
    </row>
    <row r="49" spans="1:28">
      <c r="A49" s="95">
        <v>19</v>
      </c>
      <c r="B49" s="96" t="s">
        <v>195</v>
      </c>
      <c r="C49" s="97" t="s">
        <v>196</v>
      </c>
      <c r="D49" s="124" t="s">
        <v>197</v>
      </c>
      <c r="E49" s="99">
        <v>21</v>
      </c>
      <c r="F49" s="98" t="s">
        <v>134</v>
      </c>
      <c r="K49" s="101">
        <v>1.8000000000000001E-4</v>
      </c>
      <c r="L49" s="101">
        <f>E49*K49</f>
        <v>3.7800000000000004E-3</v>
      </c>
      <c r="O49" s="98">
        <v>20</v>
      </c>
      <c r="P49" s="98" t="s">
        <v>135</v>
      </c>
      <c r="V49" s="102" t="s">
        <v>198</v>
      </c>
      <c r="W49" s="99">
        <v>1.554</v>
      </c>
      <c r="Z49" s="97" t="s">
        <v>199</v>
      </c>
      <c r="AB49" s="98" t="s">
        <v>30</v>
      </c>
    </row>
    <row r="50" spans="1:28">
      <c r="D50" s="135" t="s">
        <v>200</v>
      </c>
      <c r="E50" s="136">
        <f>J50</f>
        <v>0</v>
      </c>
      <c r="H50" s="136"/>
      <c r="I50" s="136"/>
      <c r="J50" s="136"/>
      <c r="L50" s="137">
        <f>SUM(L47:L49)</f>
        <v>3.7800000000000004E-3</v>
      </c>
      <c r="N50" s="138">
        <f>SUM(N47:N49)</f>
        <v>0</v>
      </c>
      <c r="W50" s="99">
        <f>SUM(W47:W49)</f>
        <v>1.554</v>
      </c>
    </row>
    <row r="52" spans="1:28">
      <c r="D52" s="135" t="s">
        <v>94</v>
      </c>
      <c r="E52" s="136">
        <f>J52</f>
        <v>0</v>
      </c>
      <c r="H52" s="136"/>
      <c r="I52" s="136"/>
      <c r="J52" s="136"/>
      <c r="L52" s="137">
        <f>+L50</f>
        <v>3.7800000000000004E-3</v>
      </c>
      <c r="N52" s="138">
        <f>+N50</f>
        <v>0</v>
      </c>
      <c r="W52" s="99">
        <f>+W50</f>
        <v>1.554</v>
      </c>
    </row>
    <row r="54" spans="1:28">
      <c r="D54" s="139" t="s">
        <v>95</v>
      </c>
      <c r="E54" s="136">
        <f>J54</f>
        <v>0</v>
      </c>
      <c r="H54" s="136"/>
      <c r="I54" s="136"/>
      <c r="J54" s="136"/>
      <c r="L54" s="137">
        <f>+L45+L52</f>
        <v>1.4116399999999996</v>
      </c>
      <c r="N54" s="138">
        <f>+N45+N52</f>
        <v>1.0444</v>
      </c>
      <c r="W54" s="99">
        <f>+W45+W52</f>
        <v>59.948000000000008</v>
      </c>
    </row>
  </sheetData>
  <printOptions horizontalCentered="1"/>
  <pageMargins left="0.2" right="0.09" top="0.62992125984251968" bottom="0.59055118110236227" header="0.51181102362204722" footer="0.35433070866141736"/>
  <pageSetup paperSize="9" scale="92" orientation="landscape" r:id="rId1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tabSelected="1" workbookViewId="0"/>
  </sheetViews>
  <sheetFormatPr defaultRowHeight="12.75"/>
  <cols>
    <col min="1" max="1" width="15.7109375" style="88" customWidth="1"/>
    <col min="2" max="3" width="45.7109375" style="88" customWidth="1"/>
    <col min="4" max="4" width="11.28515625" style="89" customWidth="1"/>
    <col min="5" max="16384" width="9.140625" style="1"/>
  </cols>
  <sheetData>
    <row r="1" spans="1:6">
      <c r="A1" s="82" t="s">
        <v>72</v>
      </c>
      <c r="B1" s="83"/>
      <c r="C1" s="83"/>
      <c r="D1" s="84" t="s">
        <v>201</v>
      </c>
    </row>
    <row r="2" spans="1:6">
      <c r="A2" s="82" t="s">
        <v>74</v>
      </c>
      <c r="B2" s="83"/>
      <c r="C2" s="83"/>
      <c r="D2" s="84" t="s">
        <v>75</v>
      </c>
    </row>
    <row r="3" spans="1:6">
      <c r="A3" s="82" t="s">
        <v>77</v>
      </c>
      <c r="B3" s="83"/>
      <c r="C3" s="83"/>
      <c r="D3" s="84" t="s">
        <v>202</v>
      </c>
    </row>
    <row r="4" spans="1:6">
      <c r="A4" s="83"/>
      <c r="B4" s="83"/>
      <c r="C4" s="83"/>
      <c r="D4" s="83"/>
    </row>
    <row r="5" spans="1:6">
      <c r="A5" s="82" t="s">
        <v>81</v>
      </c>
      <c r="B5" s="83"/>
      <c r="C5" s="83"/>
      <c r="D5" s="83"/>
    </row>
    <row r="6" spans="1:6">
      <c r="A6" s="82" t="s">
        <v>82</v>
      </c>
      <c r="B6" s="83"/>
      <c r="C6" s="83"/>
      <c r="D6" s="83"/>
    </row>
    <row r="7" spans="1:6">
      <c r="A7" s="82"/>
      <c r="B7" s="83"/>
      <c r="C7" s="83"/>
      <c r="D7" s="83"/>
    </row>
    <row r="8" spans="1:6">
      <c r="A8" s="1" t="s">
        <v>203</v>
      </c>
      <c r="B8" s="85"/>
      <c r="C8" s="86"/>
      <c r="D8" s="87"/>
    </row>
    <row r="9" spans="1:6">
      <c r="A9" s="118" t="s">
        <v>204</v>
      </c>
      <c r="B9" s="118" t="s">
        <v>205</v>
      </c>
      <c r="C9" s="118" t="s">
        <v>206</v>
      </c>
      <c r="D9" s="119" t="s">
        <v>207</v>
      </c>
      <c r="F9" s="1" t="s">
        <v>208</v>
      </c>
    </row>
    <row r="10" spans="1:6">
      <c r="A10" s="120"/>
      <c r="B10" s="120"/>
      <c r="C10" s="121"/>
      <c r="D10" s="122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Jolka</dc:creator>
  <cp:lastModifiedBy>Kristak</cp:lastModifiedBy>
  <cp:lastPrinted>2016-06-07T10:12:43Z</cp:lastPrinted>
  <dcterms:created xsi:type="dcterms:W3CDTF">1999-04-06T07:39:42Z</dcterms:created>
  <dcterms:modified xsi:type="dcterms:W3CDTF">2018-08-06T06:29:54Z</dcterms:modified>
</cp:coreProperties>
</file>