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213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16" i="3"/>
  <c r="H19" i="3"/>
  <c r="H26" i="3"/>
  <c r="H20" i="3"/>
  <c r="H21" i="3"/>
  <c r="H22" i="3"/>
  <c r="H23" i="3"/>
  <c r="H29" i="3"/>
  <c r="H42" i="3"/>
  <c r="H30" i="3"/>
  <c r="H31" i="3"/>
  <c r="H32" i="3"/>
  <c r="H33" i="3"/>
  <c r="H34" i="3"/>
  <c r="H35" i="3"/>
  <c r="H36" i="3"/>
  <c r="H37" i="3"/>
  <c r="H38" i="3"/>
  <c r="H39" i="3"/>
  <c r="H40" i="3"/>
  <c r="H41" i="3"/>
  <c r="I24" i="3"/>
  <c r="I25" i="3"/>
  <c r="I26" i="3"/>
  <c r="H48" i="3"/>
  <c r="H51" i="3"/>
  <c r="H70" i="3"/>
  <c r="D17" i="1"/>
  <c r="F17" i="1"/>
  <c r="H49" i="3"/>
  <c r="H50" i="3"/>
  <c r="H54" i="3"/>
  <c r="H57" i="3"/>
  <c r="H55" i="3"/>
  <c r="H56" i="3"/>
  <c r="H60" i="3"/>
  <c r="H61" i="3"/>
  <c r="H62" i="3"/>
  <c r="H63" i="3"/>
  <c r="H64" i="3"/>
  <c r="H67" i="3"/>
  <c r="H68" i="3"/>
  <c r="I30" i="1"/>
  <c r="J30" i="1"/>
  <c r="J20" i="1"/>
  <c r="F26" i="1"/>
  <c r="J26" i="1"/>
  <c r="F1" i="1"/>
  <c r="J13" i="1"/>
  <c r="J14" i="1"/>
  <c r="F18" i="1"/>
  <c r="F19" i="1"/>
  <c r="J14" i="3"/>
  <c r="J15" i="3"/>
  <c r="J16" i="3"/>
  <c r="J19" i="3"/>
  <c r="J26" i="3"/>
  <c r="E26" i="3"/>
  <c r="J20" i="3"/>
  <c r="J21" i="3"/>
  <c r="J22" i="3"/>
  <c r="J23" i="3"/>
  <c r="J24" i="3"/>
  <c r="J25" i="3"/>
  <c r="J29" i="3"/>
  <c r="J42" i="3"/>
  <c r="E42" i="3"/>
  <c r="J30" i="3"/>
  <c r="J31" i="3"/>
  <c r="J32" i="3"/>
  <c r="J33" i="3"/>
  <c r="J34" i="3"/>
  <c r="J35" i="3"/>
  <c r="J36" i="3"/>
  <c r="J37" i="3"/>
  <c r="J38" i="3"/>
  <c r="J39" i="3"/>
  <c r="J40" i="3"/>
  <c r="J41" i="3"/>
  <c r="J48" i="3"/>
  <c r="J49" i="3"/>
  <c r="J50" i="3"/>
  <c r="J51" i="3"/>
  <c r="J54" i="3"/>
  <c r="J55" i="3"/>
  <c r="J56" i="3"/>
  <c r="J57" i="3"/>
  <c r="J60" i="3"/>
  <c r="J61" i="3"/>
  <c r="J64" i="3"/>
  <c r="J62" i="3"/>
  <c r="J63" i="3"/>
  <c r="J67" i="3"/>
  <c r="J68" i="3"/>
  <c r="E68" i="3"/>
  <c r="N68" i="3"/>
  <c r="I68" i="3"/>
  <c r="L67" i="3"/>
  <c r="L68" i="3"/>
  <c r="N64" i="3"/>
  <c r="I64" i="3"/>
  <c r="L61" i="3"/>
  <c r="L60" i="3"/>
  <c r="L64" i="3"/>
  <c r="E57" i="3"/>
  <c r="L57" i="3"/>
  <c r="I57" i="3"/>
  <c r="N54" i="3"/>
  <c r="N57" i="3"/>
  <c r="E51" i="3"/>
  <c r="L51" i="3"/>
  <c r="L70" i="3"/>
  <c r="I51" i="3"/>
  <c r="I70" i="3"/>
  <c r="E17" i="1"/>
  <c r="N48" i="3"/>
  <c r="N51" i="3"/>
  <c r="N70" i="3"/>
  <c r="I42" i="3"/>
  <c r="N34" i="3"/>
  <c r="L34" i="3"/>
  <c r="N33" i="3"/>
  <c r="N42" i="3"/>
  <c r="L33" i="3"/>
  <c r="L30" i="3"/>
  <c r="L42" i="3"/>
  <c r="L29" i="3"/>
  <c r="N26" i="3"/>
  <c r="L23" i="3"/>
  <c r="L22" i="3"/>
  <c r="L21" i="3"/>
  <c r="L20" i="3"/>
  <c r="L19" i="3"/>
  <c r="L26" i="3"/>
  <c r="N16" i="3"/>
  <c r="N44" i="3"/>
  <c r="I16" i="3"/>
  <c r="I44" i="3"/>
  <c r="L15" i="3"/>
  <c r="L16" i="3"/>
  <c r="L44" i="3"/>
  <c r="L14" i="3"/>
  <c r="D8" i="3"/>
  <c r="I72" i="3"/>
  <c r="E16" i="1"/>
  <c r="E20" i="1"/>
  <c r="E64" i="3"/>
  <c r="J70" i="3"/>
  <c r="E70" i="3"/>
  <c r="J44" i="3"/>
  <c r="E16" i="3"/>
  <c r="H44" i="3"/>
  <c r="L72" i="3"/>
  <c r="N72" i="3"/>
  <c r="D16" i="1"/>
  <c r="H72" i="3"/>
  <c r="J72" i="3"/>
  <c r="E72" i="3"/>
  <c r="E44" i="3"/>
  <c r="F16" i="1"/>
  <c r="F20" i="1"/>
  <c r="J28" i="1"/>
  <c r="D20" i="1"/>
  <c r="I29" i="1"/>
  <c r="J29" i="1"/>
  <c r="J31" i="1"/>
  <c r="J12" i="1"/>
  <c r="F12" i="1"/>
  <c r="F13" i="1"/>
  <c r="F14" i="1"/>
</calcChain>
</file>

<file path=xl/sharedStrings.xml><?xml version="1.0" encoding="utf-8"?>
<sst xmlns="http://schemas.openxmlformats.org/spreadsheetml/2006/main" count="385" uniqueCount="222">
  <si>
    <t xml:space="preserve"> Mesto Rožňava</t>
  </si>
  <si>
    <t>V module</t>
  </si>
  <si>
    <t>Hlavička1</t>
  </si>
  <si>
    <t>Mena</t>
  </si>
  <si>
    <t>Hlavička2</t>
  </si>
  <si>
    <t>Obdobie</t>
  </si>
  <si>
    <t>Stavba :Výmena okien - MŠ - Kyjevská Rožňava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</si>
  <si>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</si>
  <si>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</si>
  <si>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</si>
  <si>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</si>
  <si>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</si>
  <si>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</si>
  <si>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</si>
  <si>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</si>
  <si>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</si>
  <si>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</si>
  <si>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</si>
  <si>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</si>
  <si>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</si>
  <si>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</si>
  <si>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</si>
  <si>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</si>
  <si>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</si>
  <si>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</si>
  <si>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</si>
  <si>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</si>
  <si>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</si>
  <si>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</si>
  <si>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</si>
  <si>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</si>
  <si>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</si>
  <si>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</si>
  <si>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</si>
  <si>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</si>
  <si>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</si>
  <si>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</si>
  <si>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</si>
  <si>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</si>
  <si>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</si>
  <si>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</si>
  <si>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</si>
  <si>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</si>
  <si>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</si>
  <si>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</si>
  <si>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</si>
  <si>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</si>
  <si>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</si>
  <si>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</si>
  <si>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</si>
  <si>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</si>
  <si>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</si>
  <si>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</si>
  <si>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</si>
  <si>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</si>
  <si>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</si>
  <si>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</si>
  <si>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</si>
  <si>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</si>
  <si>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</si>
  <si>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</si>
  <si>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</si>
  <si>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</si>
  <si>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</si>
  <si>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</si>
  <si>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</si>
  <si>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</si>
  <si>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</si>
  <si>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</si>
  <si>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</si>
  <si>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</si>
  <si>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</si>
  <si>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</si>
  <si>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</si>
  <si>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</si>
  <si>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</si>
  <si>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</si>
  <si>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</si>
  <si>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</si>
  <si>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</si>
  <si>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</si>
  <si>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</si>
  <si>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</si>
  <si>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</si>
  <si>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</si>
  <si>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</si>
  <si>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</si>
  <si>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</si>
  <si>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</si>
  <si>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</si>
  <si>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</si>
  <si>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764 - Konštrukcie klampiarske</t>
  </si>
  <si>
    <t>766 - Konštrukcie stolárske</t>
  </si>
  <si>
    <t>767 - Konštrukcie doplnk. kovové stavebné</t>
  </si>
  <si>
    <t>784 - Maľby</t>
  </si>
  <si>
    <t xml:space="preserve">PRÁCE A DODÁVKY PSV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</si>
  <si>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</si>
  <si>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</si>
  <si>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</si>
  <si>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</si>
  <si>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</si>
  <si>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</si>
  <si>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</si>
  <si>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</si>
  <si>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</si>
  <si>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</si>
  <si>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</si>
  <si>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</si>
  <si>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</si>
  <si>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</si>
  <si>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</si>
  <si>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</si>
  <si>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</si>
  <si>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</si>
  <si>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</si>
  <si>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</si>
  <si>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</si>
  <si>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</si>
  <si>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</si>
  <si>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</si>
  <si>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</si>
  <si>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</si>
  <si>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</si>
  <si>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</si>
  <si>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</si>
  <si>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</si>
  <si>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</si>
  <si>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</si>
  <si>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</si>
  <si>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</si>
  <si>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014</t>
  </si>
  <si>
    <t xml:space="preserve">31023-9411   </t>
  </si>
  <si>
    <t xml:space="preserve">Zamurovanie otvoru do 4 m2 v murive akejkoľvek hr. na maltu MC                                                          </t>
  </si>
  <si>
    <t xml:space="preserve">m3      </t>
  </si>
  <si>
    <t xml:space="preserve">                    </t>
  </si>
  <si>
    <t xml:space="preserve">34923-4835   </t>
  </si>
  <si>
    <t xml:space="preserve">Vyspravenie okolo otvorov                                                                                               </t>
  </si>
  <si>
    <t xml:space="preserve">m       </t>
  </si>
  <si>
    <t xml:space="preserve">3 - ZVISLÉ A KOMPLETNÉ KONŠTRUKCIE  spolu: </t>
  </si>
  <si>
    <t>011</t>
  </si>
  <si>
    <t xml:space="preserve">61247-4102   </t>
  </si>
  <si>
    <t xml:space="preserve">Omietka vnút. stien zo suchých zmesí štuková                                                                            </t>
  </si>
  <si>
    <t xml:space="preserve">m2      </t>
  </si>
  <si>
    <t xml:space="preserve">61248-1119   </t>
  </si>
  <si>
    <t xml:space="preserve">Potiahnutie vnút., alebo vonk. stien a ostatných plôch sklotextilnou mriežkou                                           </t>
  </si>
  <si>
    <t xml:space="preserve">62246-4245   </t>
  </si>
  <si>
    <t xml:space="preserve">Omietka vonk. stien tenkovrstv.                                                                                         </t>
  </si>
  <si>
    <t xml:space="preserve">62248-4010   </t>
  </si>
  <si>
    <t xml:space="preserve">Potiahnutie vonk. stien sklotextilnou mriežkou                                                                          </t>
  </si>
  <si>
    <t xml:space="preserve">64899-1113   </t>
  </si>
  <si>
    <t xml:space="preserve">Osadenie parapetných dosák z plastických hmôt                                                                           </t>
  </si>
  <si>
    <t>MAT</t>
  </si>
  <si>
    <t xml:space="preserve">611 9A01045  </t>
  </si>
  <si>
    <t xml:space="preserve">Parapet vnútorný                                                                                                        </t>
  </si>
  <si>
    <t xml:space="preserve">611 9A01051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</si>
  <si>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</si>
  <si>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</si>
  <si>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</si>
  <si>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</si>
  <si>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</si>
  <si>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</si>
  <si>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</si>
  <si>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</si>
  <si>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96806-1112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</si>
  <si>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</si>
  <si>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</si>
  <si>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96806-1126   </t>
  </si>
  <si>
    <t xml:space="preserve">Vyvesenie alebo zavesenie drev. krídiel dvier                                                                           </t>
  </si>
  <si>
    <t xml:space="preserve">96806-2354   </t>
  </si>
  <si>
    <t xml:space="preserve">Vybúranie rámov okien drev. dvojitých alebo zdvoj.                                                                      </t>
  </si>
  <si>
    <t xml:space="preserve">96806-2455   </t>
  </si>
  <si>
    <t xml:space="preserve">Vybúranie drevených dverových zárubní                 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</si>
  <si>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</si>
  <si>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</si>
  <si>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</si>
  <si>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</si>
  <si>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</si>
  <si>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</si>
  <si>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</si>
  <si>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</si>
  <si>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</si>
  <si>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</si>
  <si>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</si>
  <si>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</si>
  <si>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</si>
  <si>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</si>
  <si>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</si>
  <si>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</si>
  <si>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PRÁCE A DODÁVKY PSV</t>
  </si>
  <si>
    <t>764</t>
  </si>
  <si>
    <t xml:space="preserve">76441-0850   </t>
  </si>
  <si>
    <t xml:space="preserve">Klamp. demont. parapetov rš 330                                                                                         </t>
  </si>
  <si>
    <t>I</t>
  </si>
  <si>
    <t xml:space="preserve">99876-4201   </t>
  </si>
  <si>
    <t xml:space="preserve">Presun hmôt pre klampiarske konštr. v objektoch  výšky do 6 m                                                           </t>
  </si>
  <si>
    <t xml:space="preserve">%       </t>
  </si>
  <si>
    <t xml:space="preserve">99876-4292   </t>
  </si>
  <si>
    <t xml:space="preserve">Prípl. za zväčšený presun do 100 m pre klampiarske konštr.                                                              </t>
  </si>
  <si>
    <t xml:space="preserve">764 - Konštrukcie klampiarske  spolu: </t>
  </si>
  <si>
    <t>766</t>
  </si>
  <si>
    <t xml:space="preserve">76682-58288  </t>
  </si>
  <si>
    <t xml:space="preserve">Demontáž vnútroných parapetov   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</si>
  <si>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</si>
  <si>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</si>
  <si>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</si>
  <si>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</si>
  <si>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</si>
  <si>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767</t>
  </si>
  <si>
    <t xml:space="preserve">76763-11084  </t>
  </si>
  <si>
    <t xml:space="preserve">Montáž + dodávka okien plastových 1500/2100 / vrát. žalúzií/                                                            </t>
  </si>
  <si>
    <t xml:space="preserve">76763-11163  </t>
  </si>
  <si>
    <t xml:space="preserve">Montáž + dodávka dvier plastových 1550/2900/ vrát. žalúzií /                                      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</si>
  <si>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</si>
  <si>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</si>
  <si>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</si>
  <si>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</si>
  <si>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</si>
  <si>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</t>
  </si>
  <si>
    <t xml:space="preserve">78445-2571   </t>
  </si>
  <si>
    <t xml:space="preserve">Maľba zo zmesí tekut. 1far. dvojnás. v miest. do 3,8m                                                                   </t>
  </si>
  <si>
    <t xml:space="preserve">784 - Maľby  spolu: </t>
  </si>
  <si>
    <t>Dátum: 14.10.2015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</si>
</sst>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righ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39" xfId="53" applyFont="1" applyBorder="1" applyAlignment="1">
      <alignment horizontal="center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left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8" xfId="53" applyFont="1" applyBorder="1" applyAlignment="1">
      <alignment horizontal="left" vertical="center"/>
    </xf>
    <xf numFmtId="0" fontId="1" fillId="0" borderId="49" xfId="53" applyFont="1" applyBorder="1" applyAlignment="1">
      <alignment horizontal="center" vertical="center"/>
    </xf>
    <xf numFmtId="0" fontId="1" fillId="0" borderId="50" xfId="53" applyFont="1" applyBorder="1" applyAlignment="1">
      <alignment horizontal="left" vertical="center"/>
    </xf>
    <xf numFmtId="0" fontId="1" fillId="0" borderId="51" xfId="53" applyFont="1" applyBorder="1" applyAlignment="1">
      <alignment horizontal="center" vertical="center"/>
    </xf>
    <xf numFmtId="0" fontId="1" fillId="0" borderId="52" xfId="53" applyFont="1" applyBorder="1" applyAlignment="1">
      <alignment horizontal="left" vertical="center"/>
    </xf>
    <xf numFmtId="10" fontId="1" fillId="0" borderId="52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left" vertical="center"/>
    </xf>
    <xf numFmtId="0" fontId="1" fillId="0" borderId="51" xfId="53" applyFont="1" applyBorder="1" applyAlignment="1">
      <alignment horizontal="right" vertical="center"/>
    </xf>
    <xf numFmtId="0" fontId="1" fillId="0" borderId="54" xfId="53" applyFont="1" applyBorder="1" applyAlignment="1">
      <alignment horizontal="center" vertical="center"/>
    </xf>
    <xf numFmtId="0" fontId="1" fillId="0" borderId="55" xfId="53" applyFont="1" applyBorder="1" applyAlignment="1">
      <alignment horizontal="left" vertical="center"/>
    </xf>
    <xf numFmtId="0" fontId="1" fillId="0" borderId="55" xfId="53" applyFont="1" applyBorder="1" applyAlignment="1">
      <alignment horizontal="right" vertical="center"/>
    </xf>
    <xf numFmtId="0" fontId="1" fillId="0" borderId="56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7" xfId="53" applyFont="1" applyBorder="1" applyAlignment="1">
      <alignment horizontal="right" vertical="center"/>
    </xf>
    <xf numFmtId="0" fontId="1" fillId="0" borderId="58" xfId="53" applyFont="1" applyBorder="1" applyAlignment="1">
      <alignment horizontal="right" vertical="center"/>
    </xf>
    <xf numFmtId="3" fontId="1" fillId="0" borderId="57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0" fontId="1" fillId="0" borderId="60" xfId="53" applyFont="1" applyBorder="1" applyAlignment="1">
      <alignment horizontal="left" vertical="center"/>
    </xf>
    <xf numFmtId="0" fontId="1" fillId="0" borderId="55" xfId="53" applyFont="1" applyBorder="1" applyAlignment="1">
      <alignment horizontal="center" vertical="center"/>
    </xf>
    <xf numFmtId="0" fontId="1" fillId="0" borderId="61" xfId="53" applyFont="1" applyBorder="1" applyAlignment="1">
      <alignment horizontal="center" vertical="center"/>
    </xf>
    <xf numFmtId="0" fontId="1" fillId="0" borderId="62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1" xfId="53" applyFont="1" applyBorder="1" applyAlignment="1">
      <alignment horizontal="left" vertical="center"/>
    </xf>
    <xf numFmtId="0" fontId="3" fillId="0" borderId="63" xfId="53" applyFont="1" applyBorder="1" applyAlignment="1">
      <alignment horizontal="center" vertical="center"/>
    </xf>
    <xf numFmtId="0" fontId="3" fillId="0" borderId="64" xfId="53" applyFont="1" applyBorder="1" applyAlignment="1">
      <alignment horizontal="center" vertical="center"/>
    </xf>
    <xf numFmtId="0" fontId="1" fillId="0" borderId="65" xfId="53" applyFont="1" applyBorder="1" applyAlignment="1">
      <alignment horizontal="left" vertical="center"/>
    </xf>
    <xf numFmtId="182" fontId="1" fillId="0" borderId="66" xfId="53" applyNumberFormat="1" applyFont="1" applyBorder="1" applyAlignment="1">
      <alignment horizontal="right" vertical="center"/>
    </xf>
    <xf numFmtId="0" fontId="1" fillId="0" borderId="53" xfId="53" applyFont="1" applyBorder="1" applyAlignment="1">
      <alignment horizontal="right" vertical="center"/>
    </xf>
    <xf numFmtId="0" fontId="1" fillId="0" borderId="67" xfId="53" applyNumberFormat="1" applyFont="1" applyBorder="1" applyAlignment="1">
      <alignment horizontal="left" vertical="center"/>
    </xf>
    <xf numFmtId="10" fontId="1" fillId="0" borderId="33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8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2" xfId="53" applyFont="1" applyBorder="1" applyAlignment="1">
      <alignment horizontal="right" vertical="center"/>
    </xf>
    <xf numFmtId="0" fontId="1" fillId="0" borderId="35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69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0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2" xfId="53" applyNumberFormat="1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4" xfId="53" applyNumberFormat="1" applyFont="1" applyBorder="1" applyAlignment="1">
      <alignment horizontal="right" vertical="center"/>
    </xf>
    <xf numFmtId="3" fontId="1" fillId="0" borderId="37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5" xfId="53" applyNumberFormat="1" applyFont="1" applyBorder="1" applyAlignment="1">
      <alignment horizontal="right" vertical="center"/>
    </xf>
    <xf numFmtId="4" fontId="1" fillId="0" borderId="74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50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2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8" xfId="53" applyNumberFormat="1" applyFont="1" applyBorder="1" applyAlignment="1">
      <alignment horizontal="left" vertical="center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9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5" sqref="J5"/>
    </sheetView>
  </sheetViews>
  <sheetFormatPr defaultRowHeight="12.75"/>
  <cols>
    <col min="1" max="1" width="0.7109375" style="78" customWidth="1"/>
    <col min="2" max="2" width="3.7109375" style="78" customWidth="1"/>
    <col min="3" max="3" width="6.85546875" style="78" customWidth="1"/>
    <col min="4" max="6" width="14" style="78" customWidth="1"/>
    <col min="7" max="7" width="3.85546875" style="78" customWidth="1"/>
    <col min="8" max="8" width="17.7109375" style="78" customWidth="1"/>
    <col min="9" max="9" width="8.7109375" style="78" customWidth="1"/>
    <col min="10" max="10" width="14" style="78" customWidth="1"/>
    <col min="11" max="11" width="2.28515625" style="78" customWidth="1"/>
    <col min="12" max="12" width="6.85546875" style="78" customWidth="1"/>
    <col min="13" max="23" width="9.140625" style="78"/>
    <col min="24" max="25" width="5.7109375" style="78" customWidth="1"/>
    <col min="26" max="26" width="6.5703125" style="78" customWidth="1"/>
    <col min="27" max="27" width="21.42578125" style="78" customWidth="1"/>
    <col min="28" max="28" width="4.28515625" style="78" customWidth="1"/>
    <col min="29" max="29" width="8.28515625" style="78" customWidth="1"/>
    <col min="30" max="30" width="8.7109375" style="78" customWidth="1"/>
    <col min="31" max="16384" width="9.140625" style="78"/>
  </cols>
  <sheetData>
    <row r="1" spans="2:30" ht="28.5" customHeight="1" thickBot="1">
      <c r="B1" s="79" t="s">
        <v>0</v>
      </c>
      <c r="C1" s="79"/>
      <c r="D1" s="79"/>
      <c r="F1" s="104" t="str">
        <f>CONCATENATE(AA2," ",AB2," ",AC2," ",AD2)</f>
        <v xml:space="preserve">Krycí list rozpočtu v EUR  </v>
      </c>
      <c r="G1" s="79"/>
      <c r="H1" s="79"/>
      <c r="I1" s="79"/>
      <c r="J1" s="79"/>
      <c r="Z1" s="101" t="s">
        <v>1</v>
      </c>
      <c r="AA1" s="101" t="s">
        <v>2</v>
      </c>
      <c r="AB1" s="101" t="s">
        <v>3</v>
      </c>
      <c r="AC1" s="101" t="s">
        <v>4</v>
      </c>
      <c r="AD1" s="101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1" t="s">
        <v>8</v>
      </c>
      <c r="AA2" s="102" t="s">
        <v>9</v>
      </c>
      <c r="AB2" s="102" t="s">
        <v>10</v>
      </c>
      <c r="AC2" s="102"/>
      <c r="AD2" s="103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1" t="s">
        <v>12</v>
      </c>
      <c r="AA3" s="102" t="s">
        <v>13</v>
      </c>
      <c r="AB3" s="102" t="s">
        <v>10</v>
      </c>
      <c r="AC3" s="102" t="s">
        <v>14</v>
      </c>
      <c r="AD3" s="103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1" t="s">
        <v>16</v>
      </c>
      <c r="AA4" s="102" t="s">
        <v>17</v>
      </c>
      <c r="AB4" s="102" t="s">
        <v>10</v>
      </c>
      <c r="AC4" s="102"/>
      <c r="AD4" s="103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138">
        <v>42291</v>
      </c>
      <c r="Z5" s="101" t="s">
        <v>22</v>
      </c>
      <c r="AA5" s="102" t="s">
        <v>13</v>
      </c>
      <c r="AB5" s="102" t="s">
        <v>10</v>
      </c>
      <c r="AC5" s="102" t="s">
        <v>14</v>
      </c>
      <c r="AD5" s="103" t="s">
        <v>15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5"/>
      <c r="C7" s="36"/>
      <c r="D7" s="37"/>
      <c r="E7" s="37"/>
      <c r="F7" s="37"/>
      <c r="G7" s="37" t="s">
        <v>26</v>
      </c>
      <c r="H7" s="37"/>
      <c r="I7" s="37"/>
      <c r="J7" s="38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7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39"/>
      <c r="C11" s="40"/>
      <c r="D11" s="40"/>
      <c r="E11" s="40"/>
      <c r="F11" s="40"/>
      <c r="G11" s="40" t="s">
        <v>26</v>
      </c>
      <c r="H11" s="40"/>
      <c r="I11" s="40"/>
      <c r="J11" s="41"/>
    </row>
    <row r="12" spans="2:30" ht="18" customHeight="1" thickTop="1">
      <c r="B12" s="90">
        <v>1</v>
      </c>
      <c r="C12" s="21" t="s">
        <v>29</v>
      </c>
      <c r="D12" s="21"/>
      <c r="E12" s="21"/>
      <c r="F12" s="107">
        <f>IF(B12&lt;&gt;0,ROUND($J$31/B12,0),0)</f>
        <v>0</v>
      </c>
      <c r="G12" s="22">
        <v>1</v>
      </c>
      <c r="H12" s="21" t="s">
        <v>30</v>
      </c>
      <c r="I12" s="21"/>
      <c r="J12" s="110">
        <f>IF(G12&lt;&gt;0,ROUND($J$31/G12,0),0)</f>
        <v>0</v>
      </c>
    </row>
    <row r="13" spans="2:30" ht="18" customHeight="1">
      <c r="B13" s="91">
        <v>1</v>
      </c>
      <c r="C13" s="37" t="s">
        <v>31</v>
      </c>
      <c r="D13" s="37"/>
      <c r="E13" s="37"/>
      <c r="F13" s="108">
        <f>IF(B13&lt;&gt;0,ROUND($J$31/B13,0),0)</f>
        <v>0</v>
      </c>
      <c r="G13" s="36"/>
      <c r="H13" s="37"/>
      <c r="I13" s="37"/>
      <c r="J13" s="111">
        <f>IF(G13&lt;&gt;0,ROUND($J$31/G13,0),0)</f>
        <v>0</v>
      </c>
    </row>
    <row r="14" spans="2:30" ht="18" customHeight="1" thickBot="1">
      <c r="B14" s="92">
        <v>1</v>
      </c>
      <c r="C14" s="40" t="s">
        <v>32</v>
      </c>
      <c r="D14" s="40"/>
      <c r="E14" s="40"/>
      <c r="F14" s="109">
        <f>IF(B14&lt;&gt;0,ROUND($J$31/B14,0),0)</f>
        <v>0</v>
      </c>
      <c r="G14" s="93"/>
      <c r="H14" s="40"/>
      <c r="I14" s="40"/>
      <c r="J14" s="112">
        <f>IF(G14&lt;&gt;0,ROUND($J$31/G14,0),0)</f>
        <v>0</v>
      </c>
    </row>
    <row r="15" spans="2:30" ht="18" customHeight="1" thickTop="1">
      <c r="B15" s="81" t="s">
        <v>33</v>
      </c>
      <c r="C15" s="43" t="s">
        <v>34</v>
      </c>
      <c r="D15" s="44" t="s">
        <v>35</v>
      </c>
      <c r="E15" s="44" t="s">
        <v>36</v>
      </c>
      <c r="F15" s="45" t="s">
        <v>37</v>
      </c>
      <c r="G15" s="81" t="s">
        <v>38</v>
      </c>
      <c r="H15" s="46" t="s">
        <v>39</v>
      </c>
      <c r="I15" s="47"/>
      <c r="J15" s="48"/>
    </row>
    <row r="16" spans="2:30" ht="18" customHeight="1">
      <c r="B16" s="49">
        <v>1</v>
      </c>
      <c r="C16" s="50" t="s">
        <v>40</v>
      </c>
      <c r="D16" s="123">
        <f>Prehlad!H44</f>
        <v>0</v>
      </c>
      <c r="E16" s="123">
        <f>Prehlad!I44</f>
        <v>0</v>
      </c>
      <c r="F16" s="124">
        <f>D16+E16</f>
        <v>0</v>
      </c>
      <c r="G16" s="49">
        <v>6</v>
      </c>
      <c r="H16" s="51" t="s">
        <v>41</v>
      </c>
      <c r="I16" s="86"/>
      <c r="J16" s="124">
        <v>0</v>
      </c>
    </row>
    <row r="17" spans="2:10" ht="18" customHeight="1">
      <c r="B17" s="52">
        <v>2</v>
      </c>
      <c r="C17" s="53" t="s">
        <v>42</v>
      </c>
      <c r="D17" s="125">
        <f>Prehlad!H70</f>
        <v>0</v>
      </c>
      <c r="E17" s="125">
        <f>Prehlad!I70</f>
        <v>0</v>
      </c>
      <c r="F17" s="124">
        <f>D17+E17</f>
        <v>0</v>
      </c>
      <c r="G17" s="52">
        <v>7</v>
      </c>
      <c r="H17" s="54" t="s">
        <v>43</v>
      </c>
      <c r="I17" s="25"/>
      <c r="J17" s="126">
        <v>0</v>
      </c>
    </row>
    <row r="18" spans="2:10" ht="18" customHeight="1">
      <c r="B18" s="52">
        <v>3</v>
      </c>
      <c r="C18" s="53" t="s">
        <v>44</v>
      </c>
      <c r="D18" s="125"/>
      <c r="E18" s="125"/>
      <c r="F18" s="124">
        <f>D18+E18</f>
        <v>0</v>
      </c>
      <c r="G18" s="52">
        <v>8</v>
      </c>
      <c r="H18" s="54" t="s">
        <v>45</v>
      </c>
      <c r="I18" s="25"/>
      <c r="J18" s="126">
        <v>0</v>
      </c>
    </row>
    <row r="19" spans="2:10" ht="18" customHeight="1" thickBot="1">
      <c r="B19" s="52">
        <v>4</v>
      </c>
      <c r="C19" s="53" t="s">
        <v>46</v>
      </c>
      <c r="D19" s="125"/>
      <c r="E19" s="125"/>
      <c r="F19" s="127">
        <f>D19+E19</f>
        <v>0</v>
      </c>
      <c r="G19" s="52">
        <v>9</v>
      </c>
      <c r="H19" s="54" t="s">
        <v>47</v>
      </c>
      <c r="I19" s="25"/>
      <c r="J19" s="126">
        <v>0</v>
      </c>
    </row>
    <row r="20" spans="2:10" ht="18" customHeight="1" thickBot="1">
      <c r="B20" s="55">
        <v>5</v>
      </c>
      <c r="C20" s="56" t="s">
        <v>48</v>
      </c>
      <c r="D20" s="128">
        <f>SUM(D16:D19)</f>
        <v>0</v>
      </c>
      <c r="E20" s="129">
        <f>SUM(E16:E19)</f>
        <v>0</v>
      </c>
      <c r="F20" s="130">
        <f>SUM(F16:F19)</f>
        <v>0</v>
      </c>
      <c r="G20" s="57">
        <v>10</v>
      </c>
      <c r="I20" s="85" t="s">
        <v>49</v>
      </c>
      <c r="J20" s="130">
        <f>SUM(J16:J19)</f>
        <v>0</v>
      </c>
    </row>
    <row r="21" spans="2:10" ht="18" customHeight="1" thickTop="1">
      <c r="B21" s="81" t="s">
        <v>50</v>
      </c>
      <c r="C21" s="80"/>
      <c r="D21" s="47" t="s">
        <v>51</v>
      </c>
      <c r="E21" s="47"/>
      <c r="F21" s="48"/>
      <c r="G21" s="81" t="s">
        <v>52</v>
      </c>
      <c r="H21" s="46" t="s">
        <v>53</v>
      </c>
      <c r="I21" s="47"/>
      <c r="J21" s="48"/>
    </row>
    <row r="22" spans="2:10" ht="18" customHeight="1">
      <c r="B22" s="49">
        <v>11</v>
      </c>
      <c r="C22" s="51" t="s">
        <v>54</v>
      </c>
      <c r="D22" s="87" t="s">
        <v>47</v>
      </c>
      <c r="E22" s="89">
        <v>0</v>
      </c>
      <c r="F22" s="124">
        <v>0</v>
      </c>
      <c r="G22" s="52">
        <v>16</v>
      </c>
      <c r="H22" s="54" t="s">
        <v>55</v>
      </c>
      <c r="I22" s="58"/>
      <c r="J22" s="126">
        <v>0</v>
      </c>
    </row>
    <row r="23" spans="2:10" ht="18" customHeight="1">
      <c r="B23" s="52">
        <v>12</v>
      </c>
      <c r="C23" s="54" t="s">
        <v>56</v>
      </c>
      <c r="D23" s="88"/>
      <c r="E23" s="59">
        <v>0</v>
      </c>
      <c r="F23" s="126">
        <v>0</v>
      </c>
      <c r="G23" s="52">
        <v>17</v>
      </c>
      <c r="H23" s="54" t="s">
        <v>57</v>
      </c>
      <c r="I23" s="58"/>
      <c r="J23" s="126">
        <v>0</v>
      </c>
    </row>
    <row r="24" spans="2:10" ht="18" customHeight="1">
      <c r="B24" s="52">
        <v>13</v>
      </c>
      <c r="C24" s="54" t="s">
        <v>58</v>
      </c>
      <c r="D24" s="88"/>
      <c r="E24" s="59">
        <v>0</v>
      </c>
      <c r="F24" s="126">
        <v>0</v>
      </c>
      <c r="G24" s="52">
        <v>18</v>
      </c>
      <c r="H24" s="54" t="s">
        <v>59</v>
      </c>
      <c r="I24" s="58"/>
      <c r="J24" s="126">
        <v>0</v>
      </c>
    </row>
    <row r="25" spans="2:10" ht="18" customHeight="1" thickBot="1">
      <c r="B25" s="52">
        <v>14</v>
      </c>
      <c r="C25" s="54" t="s">
        <v>47</v>
      </c>
      <c r="D25" s="88"/>
      <c r="E25" s="59">
        <v>0</v>
      </c>
      <c r="F25" s="126">
        <v>0</v>
      </c>
      <c r="G25" s="52">
        <v>19</v>
      </c>
      <c r="H25" s="54" t="s">
        <v>47</v>
      </c>
      <c r="I25" s="58"/>
      <c r="J25" s="126">
        <v>0</v>
      </c>
    </row>
    <row r="26" spans="2:10" ht="18" customHeight="1" thickBot="1">
      <c r="B26" s="55">
        <v>15</v>
      </c>
      <c r="C26" s="60"/>
      <c r="D26" s="61"/>
      <c r="E26" s="61" t="s">
        <v>60</v>
      </c>
      <c r="F26" s="130">
        <f>SUM(F22:F25)</f>
        <v>0</v>
      </c>
      <c r="G26" s="55">
        <v>20</v>
      </c>
      <c r="H26" s="60"/>
      <c r="I26" s="61" t="s">
        <v>61</v>
      </c>
      <c r="J26" s="130">
        <f>SUM(J22:J25)</f>
        <v>0</v>
      </c>
    </row>
    <row r="27" spans="2:10" ht="18" customHeight="1" thickTop="1">
      <c r="B27" s="62"/>
      <c r="C27" s="63" t="s">
        <v>62</v>
      </c>
      <c r="D27" s="64"/>
      <c r="E27" s="65" t="s">
        <v>63</v>
      </c>
      <c r="F27" s="66"/>
      <c r="G27" s="81" t="s">
        <v>64</v>
      </c>
      <c r="H27" s="46" t="s">
        <v>65</v>
      </c>
      <c r="I27" s="47"/>
      <c r="J27" s="48"/>
    </row>
    <row r="28" spans="2:10" ht="18" customHeight="1">
      <c r="B28" s="67"/>
      <c r="C28" s="68"/>
      <c r="D28" s="69"/>
      <c r="E28" s="70"/>
      <c r="F28" s="66"/>
      <c r="G28" s="49">
        <v>21</v>
      </c>
      <c r="H28" s="51"/>
      <c r="I28" s="71" t="s">
        <v>66</v>
      </c>
      <c r="J28" s="124">
        <f>ROUND(F20,2)+J20+F26+J26</f>
        <v>0</v>
      </c>
    </row>
    <row r="29" spans="2:10" ht="18" customHeight="1">
      <c r="B29" s="67"/>
      <c r="C29" s="69" t="s">
        <v>67</v>
      </c>
      <c r="D29" s="69"/>
      <c r="E29" s="72"/>
      <c r="F29" s="66"/>
      <c r="G29" s="52">
        <v>22</v>
      </c>
      <c r="H29" s="54" t="s">
        <v>68</v>
      </c>
      <c r="I29" s="131">
        <f>J28-I30</f>
        <v>0</v>
      </c>
      <c r="J29" s="126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2"/>
      <c r="F30" s="66"/>
      <c r="G30" s="52">
        <v>23</v>
      </c>
      <c r="H30" s="54" t="s">
        <v>70</v>
      </c>
      <c r="I30" s="131">
        <f>SUMIF(Prehlad!O11:O9999,0,Prehlad!J11:J9999)</f>
        <v>0</v>
      </c>
      <c r="J30" s="126">
        <f>ROUND((I30*0)/100,1)</f>
        <v>0</v>
      </c>
    </row>
    <row r="31" spans="2:10" ht="18" customHeight="1" thickBot="1">
      <c r="B31" s="67"/>
      <c r="C31" s="69"/>
      <c r="D31" s="69"/>
      <c r="E31" s="72"/>
      <c r="F31" s="66"/>
      <c r="G31" s="55">
        <v>24</v>
      </c>
      <c r="H31" s="60"/>
      <c r="I31" s="61" t="s">
        <v>71</v>
      </c>
      <c r="J31" s="130">
        <f>SUM(J28:J30)</f>
        <v>0</v>
      </c>
    </row>
    <row r="32" spans="2:10" ht="18" customHeight="1" thickTop="1" thickBot="1">
      <c r="B32" s="62"/>
      <c r="C32" s="69"/>
      <c r="D32" s="66"/>
      <c r="E32" s="73"/>
      <c r="F32" s="66"/>
      <c r="G32" s="82" t="s">
        <v>72</v>
      </c>
      <c r="H32" s="83" t="s">
        <v>73</v>
      </c>
      <c r="I32" s="42"/>
      <c r="J32" s="84">
        <v>0</v>
      </c>
    </row>
    <row r="33" spans="2:10" ht="18" customHeight="1" thickTop="1">
      <c r="B33" s="74"/>
      <c r="C33" s="75"/>
      <c r="D33" s="63" t="s">
        <v>74</v>
      </c>
      <c r="E33" s="75"/>
      <c r="F33" s="75"/>
      <c r="G33" s="75"/>
      <c r="H33" s="75" t="s">
        <v>75</v>
      </c>
      <c r="I33" s="75"/>
      <c r="J33" s="76"/>
    </row>
    <row r="34" spans="2:10" ht="18" customHeight="1">
      <c r="B34" s="67"/>
      <c r="C34" s="68"/>
      <c r="D34" s="69"/>
      <c r="E34" s="69"/>
      <c r="F34" s="68"/>
      <c r="G34" s="69"/>
      <c r="H34" s="69"/>
      <c r="I34" s="69"/>
      <c r="J34" s="77"/>
    </row>
    <row r="35" spans="2:10" ht="18" customHeight="1">
      <c r="B35" s="67"/>
      <c r="C35" s="69" t="s">
        <v>67</v>
      </c>
      <c r="D35" s="69"/>
      <c r="E35" s="69"/>
      <c r="F35" s="68"/>
      <c r="G35" s="69" t="s">
        <v>67</v>
      </c>
      <c r="H35" s="69"/>
      <c r="I35" s="69"/>
      <c r="J35" s="77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7"/>
      <c r="C37" s="69" t="s">
        <v>63</v>
      </c>
      <c r="D37" s="69"/>
      <c r="E37" s="69"/>
      <c r="F37" s="68"/>
      <c r="G37" s="69" t="s">
        <v>63</v>
      </c>
      <c r="H37" s="69"/>
      <c r="I37" s="69"/>
      <c r="J37" s="77"/>
    </row>
    <row r="38" spans="2:10" ht="18" customHeight="1">
      <c r="B38" s="67"/>
      <c r="C38" s="69"/>
      <c r="D38" s="69"/>
      <c r="E38" s="69"/>
      <c r="F38" s="69"/>
      <c r="G38" s="69"/>
      <c r="H38" s="69"/>
      <c r="I38" s="69"/>
      <c r="J38" s="77"/>
    </row>
    <row r="39" spans="2:10" ht="18" customHeight="1">
      <c r="B39" s="67"/>
      <c r="C39" s="69"/>
      <c r="D39" s="69"/>
      <c r="E39" s="69"/>
      <c r="F39" s="69"/>
      <c r="G39" s="69"/>
      <c r="H39" s="69"/>
      <c r="I39" s="69"/>
      <c r="J39" s="77"/>
    </row>
    <row r="40" spans="2:10" ht="18" customHeight="1">
      <c r="B40" s="67"/>
      <c r="C40" s="69"/>
      <c r="D40" s="69"/>
      <c r="E40" s="69"/>
      <c r="F40" s="69"/>
      <c r="G40" s="69"/>
      <c r="H40" s="69"/>
      <c r="I40" s="69"/>
      <c r="J40" s="77"/>
    </row>
    <row r="41" spans="2:10" ht="18" customHeight="1" thickBot="1">
      <c r="B41" s="39"/>
      <c r="C41" s="40"/>
      <c r="D41" s="40"/>
      <c r="E41" s="40"/>
      <c r="F41" s="40"/>
      <c r="G41" s="40"/>
      <c r="H41" s="40"/>
      <c r="I41" s="40"/>
      <c r="J41" s="41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GridLines="0" tabSelected="1" workbookViewId="0">
      <pane ySplit="10" topLeftCell="A11" activePane="bottomLeft" state="frozen"/>
      <selection pane="bottomLeft" activeCell="AG64" sqref="AG64"/>
    </sheetView>
  </sheetViews>
  <sheetFormatPr defaultRowHeight="12.75"/>
  <cols>
    <col min="1" max="1" width="4.140625" style="113" customWidth="1"/>
    <col min="2" max="2" width="5" style="114" customWidth="1"/>
    <col min="3" max="3" width="13" style="115" customWidth="1"/>
    <col min="4" max="4" width="35.7109375" style="122" customWidth="1"/>
    <col min="5" max="5" width="10.7109375" style="117" customWidth="1"/>
    <col min="6" max="6" width="5.28515625" style="116" customWidth="1"/>
    <col min="7" max="7" width="9.7109375" style="118" customWidth="1"/>
    <col min="8" max="9" width="9.7109375" style="118" hidden="1" customWidth="1"/>
    <col min="10" max="10" width="10.7109375" style="118" customWidth="1"/>
    <col min="11" max="11" width="7.42578125" style="119" hidden="1" customWidth="1"/>
    <col min="12" max="12" width="8.28515625" style="119" hidden="1" customWidth="1"/>
    <col min="13" max="13" width="9.140625" style="117" hidden="1" customWidth="1"/>
    <col min="14" max="14" width="7" style="117" hidden="1" customWidth="1"/>
    <col min="15" max="15" width="3.5703125" style="116" customWidth="1"/>
    <col min="16" max="16" width="12.7109375" style="116" hidden="1" customWidth="1"/>
    <col min="17" max="19" width="13.28515625" style="117" hidden="1" customWidth="1"/>
    <col min="20" max="20" width="10.5703125" style="120" hidden="1" customWidth="1"/>
    <col min="21" max="21" width="10.28515625" style="120" hidden="1" customWidth="1"/>
    <col min="22" max="22" width="5.7109375" style="120" hidden="1" customWidth="1"/>
    <col min="23" max="23" width="9.140625" style="121"/>
    <col min="24" max="25" width="5.7109375" style="116" customWidth="1"/>
    <col min="26" max="26" width="6.5703125" style="116" customWidth="1"/>
    <col min="27" max="27" width="24.85546875" style="116" customWidth="1"/>
    <col min="28" max="28" width="4.28515625" style="116" customWidth="1"/>
    <col min="29" max="29" width="8.28515625" style="116" customWidth="1"/>
    <col min="30" max="30" width="8.7109375" style="116" customWidth="1"/>
    <col min="31" max="34" width="9.140625" style="116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1" t="s">
        <v>1</v>
      </c>
      <c r="AA1" s="101" t="s">
        <v>2</v>
      </c>
      <c r="AB1" s="101" t="s">
        <v>3</v>
      </c>
      <c r="AC1" s="101" t="s">
        <v>4</v>
      </c>
      <c r="AD1" s="101" t="s">
        <v>5</v>
      </c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1" t="s">
        <v>8</v>
      </c>
      <c r="AA2" s="102" t="s">
        <v>97</v>
      </c>
      <c r="AB2" s="102" t="s">
        <v>10</v>
      </c>
      <c r="AC2" s="102"/>
      <c r="AD2" s="103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221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1" t="s">
        <v>12</v>
      </c>
      <c r="AA3" s="102" t="s">
        <v>98</v>
      </c>
      <c r="AB3" s="102" t="s">
        <v>10</v>
      </c>
      <c r="AC3" s="102" t="s">
        <v>14</v>
      </c>
      <c r="AD3" s="103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1" t="s">
        <v>16</v>
      </c>
      <c r="AA4" s="102" t="s">
        <v>99</v>
      </c>
      <c r="AB4" s="102" t="s">
        <v>10</v>
      </c>
      <c r="AC4" s="102"/>
      <c r="AD4" s="103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1" t="s">
        <v>22</v>
      </c>
      <c r="AA5" s="102" t="s">
        <v>98</v>
      </c>
      <c r="AB5" s="102" t="s">
        <v>10</v>
      </c>
      <c r="AC5" s="102" t="s">
        <v>14</v>
      </c>
      <c r="AD5" s="103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100</v>
      </c>
      <c r="B9" s="10" t="s">
        <v>101</v>
      </c>
      <c r="C9" s="10" t="s">
        <v>102</v>
      </c>
      <c r="D9" s="10" t="s">
        <v>103</v>
      </c>
      <c r="E9" s="10" t="s">
        <v>104</v>
      </c>
      <c r="F9" s="10" t="s">
        <v>105</v>
      </c>
      <c r="G9" s="10" t="s">
        <v>106</v>
      </c>
      <c r="H9" s="10" t="s">
        <v>35</v>
      </c>
      <c r="I9" s="10" t="s">
        <v>81</v>
      </c>
      <c r="J9" s="10" t="s">
        <v>82</v>
      </c>
      <c r="K9" s="11" t="s">
        <v>83</v>
      </c>
      <c r="L9" s="12"/>
      <c r="M9" s="13" t="s">
        <v>84</v>
      </c>
      <c r="N9" s="12"/>
      <c r="O9" s="94" t="s">
        <v>107</v>
      </c>
      <c r="P9" s="95" t="s">
        <v>108</v>
      </c>
      <c r="Q9" s="96" t="s">
        <v>104</v>
      </c>
      <c r="R9" s="96" t="s">
        <v>104</v>
      </c>
      <c r="S9" s="97" t="s">
        <v>104</v>
      </c>
      <c r="T9" s="105" t="s">
        <v>109</v>
      </c>
      <c r="U9" s="105" t="s">
        <v>110</v>
      </c>
      <c r="V9" s="105" t="s">
        <v>111</v>
      </c>
      <c r="W9" s="106" t="s">
        <v>86</v>
      </c>
      <c r="X9" s="106" t="s">
        <v>112</v>
      </c>
      <c r="Y9" s="106" t="s">
        <v>113</v>
      </c>
      <c r="Z9" s="1"/>
      <c r="AA9" s="1"/>
      <c r="AB9" s="1" t="s">
        <v>111</v>
      </c>
      <c r="AC9" s="1"/>
      <c r="AD9" s="1"/>
      <c r="AE9" s="1"/>
      <c r="AF9" s="1"/>
      <c r="AG9" s="1"/>
      <c r="AH9" s="1"/>
    </row>
    <row r="10" spans="1:34" ht="13.5" thickBot="1">
      <c r="A10" s="14" t="s">
        <v>114</v>
      </c>
      <c r="B10" s="15" t="s">
        <v>115</v>
      </c>
      <c r="C10" s="16"/>
      <c r="D10" s="15" t="s">
        <v>116</v>
      </c>
      <c r="E10" s="15" t="s">
        <v>117</v>
      </c>
      <c r="F10" s="15" t="s">
        <v>118</v>
      </c>
      <c r="G10" s="15" t="s">
        <v>119</v>
      </c>
      <c r="H10" s="15" t="s">
        <v>120</v>
      </c>
      <c r="I10" s="15" t="s">
        <v>85</v>
      </c>
      <c r="J10" s="15"/>
      <c r="K10" s="15" t="s">
        <v>106</v>
      </c>
      <c r="L10" s="15" t="s">
        <v>82</v>
      </c>
      <c r="M10" s="17" t="s">
        <v>106</v>
      </c>
      <c r="N10" s="15" t="s">
        <v>82</v>
      </c>
      <c r="O10" s="18" t="s">
        <v>121</v>
      </c>
      <c r="P10" s="98"/>
      <c r="Q10" s="99" t="s">
        <v>122</v>
      </c>
      <c r="R10" s="99" t="s">
        <v>123</v>
      </c>
      <c r="S10" s="100" t="s">
        <v>124</v>
      </c>
      <c r="T10" s="105" t="s">
        <v>125</v>
      </c>
      <c r="U10" s="105" t="s">
        <v>126</v>
      </c>
      <c r="V10" s="105" t="s">
        <v>127</v>
      </c>
      <c r="W10" s="106"/>
      <c r="X10" s="1"/>
      <c r="Y10" s="1"/>
      <c r="Z10" s="1"/>
      <c r="AA10" s="1"/>
      <c r="AB10" s="1" t="s">
        <v>128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2" t="s">
        <v>129</v>
      </c>
    </row>
    <row r="13" spans="1:34">
      <c r="B13" s="115" t="s">
        <v>87</v>
      </c>
    </row>
    <row r="14" spans="1:34" ht="25.5">
      <c r="A14" s="113">
        <v>1</v>
      </c>
      <c r="B14" s="114" t="s">
        <v>130</v>
      </c>
      <c r="C14" s="115" t="s">
        <v>131</v>
      </c>
      <c r="D14" s="122" t="s">
        <v>132</v>
      </c>
      <c r="E14" s="117">
        <v>5.16</v>
      </c>
      <c r="F14" s="116" t="s">
        <v>133</v>
      </c>
      <c r="H14" s="118">
        <f>ROUND(E14*G14, 2)</f>
        <v>0</v>
      </c>
      <c r="J14" s="118">
        <f>ROUND(E14*G14, 2)</f>
        <v>0</v>
      </c>
      <c r="K14" s="119">
        <v>1.7847900000000001</v>
      </c>
      <c r="L14" s="119">
        <f>E14*K14</f>
        <v>9.2095164</v>
      </c>
      <c r="O14" s="116">
        <v>20</v>
      </c>
      <c r="P14" s="116" t="s">
        <v>134</v>
      </c>
      <c r="V14" s="120" t="s">
        <v>64</v>
      </c>
    </row>
    <row r="15" spans="1:34">
      <c r="A15" s="113">
        <v>2</v>
      </c>
      <c r="B15" s="114" t="s">
        <v>130</v>
      </c>
      <c r="C15" s="115" t="s">
        <v>135</v>
      </c>
      <c r="D15" s="122" t="s">
        <v>136</v>
      </c>
      <c r="E15" s="117">
        <v>105.72</v>
      </c>
      <c r="F15" s="116" t="s">
        <v>137</v>
      </c>
      <c r="H15" s="118">
        <f>ROUND(E15*G15, 2)</f>
        <v>0</v>
      </c>
      <c r="J15" s="118">
        <f>ROUND(E15*G15, 2)</f>
        <v>0</v>
      </c>
      <c r="K15" s="119">
        <v>6.0150000000000002E-2</v>
      </c>
      <c r="L15" s="119">
        <f>E15*K15</f>
        <v>6.3590580000000001</v>
      </c>
      <c r="O15" s="116">
        <v>20</v>
      </c>
      <c r="P15" s="116" t="s">
        <v>134</v>
      </c>
      <c r="V15" s="120" t="s">
        <v>64</v>
      </c>
    </row>
    <row r="16" spans="1:34">
      <c r="D16" s="133" t="s">
        <v>138</v>
      </c>
      <c r="E16" s="134">
        <f>J16</f>
        <v>0</v>
      </c>
      <c r="H16" s="134">
        <f>SUM(H12:H15)</f>
        <v>0</v>
      </c>
      <c r="I16" s="134">
        <f>SUM(I12:I15)</f>
        <v>0</v>
      </c>
      <c r="J16" s="134">
        <f>SUM(J12:J15)</f>
        <v>0</v>
      </c>
      <c r="L16" s="135">
        <f>SUM(L12:L15)</f>
        <v>15.568574399999999</v>
      </c>
      <c r="N16" s="136">
        <f>SUM(N12:N15)</f>
        <v>0</v>
      </c>
    </row>
    <row r="18" spans="1:22">
      <c r="B18" s="115" t="s">
        <v>88</v>
      </c>
    </row>
    <row r="19" spans="1:22">
      <c r="A19" s="113">
        <v>3</v>
      </c>
      <c r="B19" s="114" t="s">
        <v>139</v>
      </c>
      <c r="C19" s="115" t="s">
        <v>140</v>
      </c>
      <c r="D19" s="122" t="s">
        <v>141</v>
      </c>
      <c r="E19" s="117">
        <v>13.92</v>
      </c>
      <c r="F19" s="116" t="s">
        <v>142</v>
      </c>
      <c r="H19" s="118">
        <f>ROUND(E19*G19, 2)</f>
        <v>0</v>
      </c>
      <c r="J19" s="118">
        <f t="shared" ref="J19:J25" si="0">ROUND(E19*G19, 2)</f>
        <v>0</v>
      </c>
      <c r="K19" s="119">
        <v>2.9749999999999999E-2</v>
      </c>
      <c r="L19" s="119">
        <f>E19*K19</f>
        <v>0.41411999999999999</v>
      </c>
      <c r="O19" s="116">
        <v>20</v>
      </c>
      <c r="P19" s="116" t="s">
        <v>134</v>
      </c>
      <c r="V19" s="120" t="s">
        <v>64</v>
      </c>
    </row>
    <row r="20" spans="1:22" ht="25.5">
      <c r="A20" s="113">
        <v>4</v>
      </c>
      <c r="B20" s="114" t="s">
        <v>139</v>
      </c>
      <c r="C20" s="115" t="s">
        <v>143</v>
      </c>
      <c r="D20" s="122" t="s">
        <v>144</v>
      </c>
      <c r="E20" s="117">
        <v>13.92</v>
      </c>
      <c r="F20" s="116" t="s">
        <v>142</v>
      </c>
      <c r="H20" s="118">
        <f>ROUND(E20*G20, 2)</f>
        <v>0</v>
      </c>
      <c r="J20" s="118">
        <f t="shared" si="0"/>
        <v>0</v>
      </c>
      <c r="K20" s="119">
        <v>3.3E-4</v>
      </c>
      <c r="L20" s="119">
        <f>E20*K20</f>
        <v>4.5935999999999998E-3</v>
      </c>
      <c r="O20" s="116">
        <v>20</v>
      </c>
      <c r="P20" s="116" t="s">
        <v>134</v>
      </c>
      <c r="V20" s="120" t="s">
        <v>64</v>
      </c>
    </row>
    <row r="21" spans="1:22">
      <c r="A21" s="113">
        <v>5</v>
      </c>
      <c r="B21" s="114" t="s">
        <v>139</v>
      </c>
      <c r="C21" s="115" t="s">
        <v>145</v>
      </c>
      <c r="D21" s="122" t="s">
        <v>146</v>
      </c>
      <c r="E21" s="117">
        <v>13.92</v>
      </c>
      <c r="F21" s="116" t="s">
        <v>142</v>
      </c>
      <c r="H21" s="118">
        <f>ROUND(E21*G21, 2)</f>
        <v>0</v>
      </c>
      <c r="J21" s="118">
        <f t="shared" si="0"/>
        <v>0</v>
      </c>
      <c r="K21" s="119">
        <v>2.53E-2</v>
      </c>
      <c r="L21" s="119">
        <f>E21*K21</f>
        <v>0.35217599999999999</v>
      </c>
      <c r="O21" s="116">
        <v>20</v>
      </c>
      <c r="P21" s="116" t="s">
        <v>134</v>
      </c>
      <c r="V21" s="120" t="s">
        <v>64</v>
      </c>
    </row>
    <row r="22" spans="1:22">
      <c r="A22" s="113">
        <v>6</v>
      </c>
      <c r="B22" s="114" t="s">
        <v>139</v>
      </c>
      <c r="C22" s="115" t="s">
        <v>147</v>
      </c>
      <c r="D22" s="122" t="s">
        <v>148</v>
      </c>
      <c r="E22" s="117">
        <v>13.92</v>
      </c>
      <c r="F22" s="116" t="s">
        <v>142</v>
      </c>
      <c r="H22" s="118">
        <f>ROUND(E22*G22, 2)</f>
        <v>0</v>
      </c>
      <c r="J22" s="118">
        <f t="shared" si="0"/>
        <v>0</v>
      </c>
      <c r="K22" s="119">
        <v>1.2999999999999999E-4</v>
      </c>
      <c r="L22" s="119">
        <f>E22*K22</f>
        <v>1.8095999999999998E-3</v>
      </c>
      <c r="O22" s="116">
        <v>20</v>
      </c>
      <c r="P22" s="116" t="s">
        <v>134</v>
      </c>
      <c r="V22" s="120" t="s">
        <v>64</v>
      </c>
    </row>
    <row r="23" spans="1:22">
      <c r="A23" s="113">
        <v>7</v>
      </c>
      <c r="B23" s="114" t="s">
        <v>139</v>
      </c>
      <c r="C23" s="115" t="s">
        <v>149</v>
      </c>
      <c r="D23" s="122" t="s">
        <v>150</v>
      </c>
      <c r="E23" s="117">
        <v>54</v>
      </c>
      <c r="F23" s="116" t="s">
        <v>137</v>
      </c>
      <c r="H23" s="118">
        <f>ROUND(E23*G23, 2)</f>
        <v>0</v>
      </c>
      <c r="J23" s="118">
        <f t="shared" si="0"/>
        <v>0</v>
      </c>
      <c r="K23" s="119">
        <v>8.8400000000000006E-3</v>
      </c>
      <c r="L23" s="119">
        <f>E23*K23</f>
        <v>0.47736000000000001</v>
      </c>
      <c r="O23" s="116">
        <v>20</v>
      </c>
      <c r="P23" s="116" t="s">
        <v>134</v>
      </c>
      <c r="V23" s="120" t="s">
        <v>64</v>
      </c>
    </row>
    <row r="24" spans="1:22">
      <c r="A24" s="113">
        <v>8</v>
      </c>
      <c r="B24" s="114" t="s">
        <v>151</v>
      </c>
      <c r="C24" s="115" t="s">
        <v>152</v>
      </c>
      <c r="D24" s="122" t="s">
        <v>153</v>
      </c>
      <c r="E24" s="117">
        <v>27</v>
      </c>
      <c r="F24" s="116" t="s">
        <v>137</v>
      </c>
      <c r="I24" s="118">
        <f>ROUND(E24*G24, 2)</f>
        <v>0</v>
      </c>
      <c r="J24" s="118">
        <f t="shared" si="0"/>
        <v>0</v>
      </c>
      <c r="O24" s="116">
        <v>20</v>
      </c>
      <c r="P24" s="116" t="s">
        <v>134</v>
      </c>
      <c r="V24" s="120" t="s">
        <v>52</v>
      </c>
    </row>
    <row r="25" spans="1:22">
      <c r="A25" s="113">
        <v>9</v>
      </c>
      <c r="B25" s="114" t="s">
        <v>151</v>
      </c>
      <c r="C25" s="115" t="s">
        <v>154</v>
      </c>
      <c r="D25" s="122" t="s">
        <v>155</v>
      </c>
      <c r="E25" s="117">
        <v>27</v>
      </c>
      <c r="F25" s="116" t="s">
        <v>137</v>
      </c>
      <c r="I25" s="118">
        <f>ROUND(E25*G25, 2)</f>
        <v>0</v>
      </c>
      <c r="J25" s="118">
        <f t="shared" si="0"/>
        <v>0</v>
      </c>
      <c r="O25" s="116">
        <v>20</v>
      </c>
      <c r="P25" s="116" t="s">
        <v>134</v>
      </c>
      <c r="V25" s="120" t="s">
        <v>52</v>
      </c>
    </row>
    <row r="26" spans="1:22">
      <c r="D26" s="133" t="s">
        <v>156</v>
      </c>
      <c r="E26" s="134">
        <f>J26</f>
        <v>0</v>
      </c>
      <c r="H26" s="134">
        <f>SUM(H18:H25)</f>
        <v>0</v>
      </c>
      <c r="I26" s="134">
        <f>SUM(I18:I25)</f>
        <v>0</v>
      </c>
      <c r="J26" s="134">
        <f>SUM(J18:J25)</f>
        <v>0</v>
      </c>
      <c r="L26" s="135">
        <f>SUM(L18:L25)</f>
        <v>1.2500591999999999</v>
      </c>
      <c r="N26" s="136">
        <f>SUM(N18:N25)</f>
        <v>0</v>
      </c>
    </row>
    <row r="28" spans="1:22">
      <c r="B28" s="115" t="s">
        <v>89</v>
      </c>
    </row>
    <row r="29" spans="1:22">
      <c r="A29" s="113">
        <v>10</v>
      </c>
      <c r="B29" s="114" t="s">
        <v>157</v>
      </c>
      <c r="C29" s="115" t="s">
        <v>158</v>
      </c>
      <c r="D29" s="122" t="s">
        <v>159</v>
      </c>
      <c r="E29" s="117">
        <v>108</v>
      </c>
      <c r="F29" s="116" t="s">
        <v>142</v>
      </c>
      <c r="H29" s="118">
        <f t="shared" ref="H29:H41" si="1">ROUND(E29*G29, 2)</f>
        <v>0</v>
      </c>
      <c r="J29" s="118">
        <f t="shared" ref="J29:J41" si="2">ROUND(E29*G29, 2)</f>
        <v>0</v>
      </c>
      <c r="K29" s="119">
        <v>1.66E-3</v>
      </c>
      <c r="L29" s="119">
        <f>E29*K29</f>
        <v>0.17927999999999999</v>
      </c>
      <c r="O29" s="116">
        <v>20</v>
      </c>
      <c r="P29" s="116" t="s">
        <v>134</v>
      </c>
      <c r="V29" s="120" t="s">
        <v>64</v>
      </c>
    </row>
    <row r="30" spans="1:22" ht="25.5">
      <c r="A30" s="113">
        <v>11</v>
      </c>
      <c r="B30" s="114" t="s">
        <v>139</v>
      </c>
      <c r="C30" s="115" t="s">
        <v>160</v>
      </c>
      <c r="D30" s="122" t="s">
        <v>161</v>
      </c>
      <c r="E30" s="117">
        <v>108</v>
      </c>
      <c r="F30" s="116" t="s">
        <v>142</v>
      </c>
      <c r="H30" s="118">
        <f t="shared" si="1"/>
        <v>0</v>
      </c>
      <c r="J30" s="118">
        <f t="shared" si="2"/>
        <v>0</v>
      </c>
      <c r="K30" s="119">
        <v>2.0000000000000002E-5</v>
      </c>
      <c r="L30" s="119">
        <f>E30*K30</f>
        <v>2.16E-3</v>
      </c>
      <c r="O30" s="116">
        <v>20</v>
      </c>
      <c r="P30" s="116" t="s">
        <v>134</v>
      </c>
      <c r="V30" s="120" t="s">
        <v>64</v>
      </c>
    </row>
    <row r="31" spans="1:22">
      <c r="A31" s="113">
        <v>12</v>
      </c>
      <c r="B31" s="114" t="s">
        <v>162</v>
      </c>
      <c r="C31" s="115" t="s">
        <v>163</v>
      </c>
      <c r="D31" s="122" t="s">
        <v>164</v>
      </c>
      <c r="E31" s="117">
        <v>18</v>
      </c>
      <c r="F31" s="116" t="s">
        <v>165</v>
      </c>
      <c r="H31" s="118">
        <f t="shared" si="1"/>
        <v>0</v>
      </c>
      <c r="J31" s="118">
        <f t="shared" si="2"/>
        <v>0</v>
      </c>
      <c r="O31" s="116">
        <v>20</v>
      </c>
      <c r="P31" s="116" t="s">
        <v>134</v>
      </c>
      <c r="V31" s="120" t="s">
        <v>64</v>
      </c>
    </row>
    <row r="32" spans="1:22">
      <c r="A32" s="113">
        <v>13</v>
      </c>
      <c r="B32" s="114" t="s">
        <v>162</v>
      </c>
      <c r="C32" s="115" t="s">
        <v>166</v>
      </c>
      <c r="D32" s="122" t="s">
        <v>167</v>
      </c>
      <c r="E32" s="117">
        <v>6</v>
      </c>
      <c r="F32" s="116" t="s">
        <v>165</v>
      </c>
      <c r="H32" s="118">
        <f t="shared" si="1"/>
        <v>0</v>
      </c>
      <c r="J32" s="118">
        <f t="shared" si="2"/>
        <v>0</v>
      </c>
      <c r="O32" s="116">
        <v>20</v>
      </c>
      <c r="P32" s="116" t="s">
        <v>134</v>
      </c>
      <c r="V32" s="120" t="s">
        <v>64</v>
      </c>
    </row>
    <row r="33" spans="1:22">
      <c r="A33" s="113">
        <v>14</v>
      </c>
      <c r="B33" s="114" t="s">
        <v>162</v>
      </c>
      <c r="C33" s="115" t="s">
        <v>168</v>
      </c>
      <c r="D33" s="122" t="s">
        <v>169</v>
      </c>
      <c r="E33" s="117">
        <v>56.7</v>
      </c>
      <c r="F33" s="116" t="s">
        <v>142</v>
      </c>
      <c r="H33" s="118">
        <f t="shared" si="1"/>
        <v>0</v>
      </c>
      <c r="J33" s="118">
        <f t="shared" si="2"/>
        <v>0</v>
      </c>
      <c r="K33" s="119">
        <v>2.2499999999999998E-3</v>
      </c>
      <c r="L33" s="119">
        <f>E33*K33</f>
        <v>0.12757499999999999</v>
      </c>
      <c r="M33" s="117">
        <v>7.4999999999999997E-2</v>
      </c>
      <c r="N33" s="117">
        <f>E33*M33</f>
        <v>4.2525000000000004</v>
      </c>
      <c r="O33" s="116">
        <v>20</v>
      </c>
      <c r="P33" s="116" t="s">
        <v>134</v>
      </c>
      <c r="V33" s="120" t="s">
        <v>64</v>
      </c>
    </row>
    <row r="34" spans="1:22">
      <c r="A34" s="113">
        <v>15</v>
      </c>
      <c r="B34" s="114" t="s">
        <v>162</v>
      </c>
      <c r="C34" s="115" t="s">
        <v>170</v>
      </c>
      <c r="D34" s="122" t="s">
        <v>171</v>
      </c>
      <c r="E34" s="117">
        <v>26.98</v>
      </c>
      <c r="F34" s="116" t="s">
        <v>142</v>
      </c>
      <c r="H34" s="118">
        <f t="shared" si="1"/>
        <v>0</v>
      </c>
      <c r="J34" s="118">
        <f t="shared" si="2"/>
        <v>0</v>
      </c>
      <c r="K34" s="119">
        <v>1.1999999999999999E-3</v>
      </c>
      <c r="L34" s="119">
        <f>E34*K34</f>
        <v>3.2375999999999995E-2</v>
      </c>
      <c r="M34" s="117">
        <v>8.7999999999999995E-2</v>
      </c>
      <c r="N34" s="117">
        <f>E34*M34</f>
        <v>2.3742399999999999</v>
      </c>
      <c r="O34" s="116">
        <v>20</v>
      </c>
      <c r="P34" s="116" t="s">
        <v>134</v>
      </c>
      <c r="V34" s="120" t="s">
        <v>64</v>
      </c>
    </row>
    <row r="35" spans="1:22">
      <c r="A35" s="113">
        <v>16</v>
      </c>
      <c r="B35" s="114" t="s">
        <v>162</v>
      </c>
      <c r="C35" s="115" t="s">
        <v>172</v>
      </c>
      <c r="D35" s="122" t="s">
        <v>173</v>
      </c>
      <c r="E35" s="117">
        <v>1.2</v>
      </c>
      <c r="F35" s="116" t="s">
        <v>174</v>
      </c>
      <c r="H35" s="118">
        <f t="shared" si="1"/>
        <v>0</v>
      </c>
      <c r="J35" s="118">
        <f t="shared" si="2"/>
        <v>0</v>
      </c>
      <c r="O35" s="116">
        <v>20</v>
      </c>
      <c r="P35" s="116" t="s">
        <v>134</v>
      </c>
      <c r="V35" s="120" t="s">
        <v>64</v>
      </c>
    </row>
    <row r="36" spans="1:22" ht="25.5">
      <c r="A36" s="113">
        <v>17</v>
      </c>
      <c r="B36" s="114" t="s">
        <v>162</v>
      </c>
      <c r="C36" s="115" t="s">
        <v>175</v>
      </c>
      <c r="D36" s="122" t="s">
        <v>176</v>
      </c>
      <c r="E36" s="117">
        <v>12</v>
      </c>
      <c r="F36" s="116" t="s">
        <v>174</v>
      </c>
      <c r="H36" s="118">
        <f t="shared" si="1"/>
        <v>0</v>
      </c>
      <c r="J36" s="118">
        <f t="shared" si="2"/>
        <v>0</v>
      </c>
      <c r="O36" s="116">
        <v>20</v>
      </c>
      <c r="P36" s="116" t="s">
        <v>134</v>
      </c>
      <c r="V36" s="120" t="s">
        <v>64</v>
      </c>
    </row>
    <row r="37" spans="1:22" ht="25.5">
      <c r="A37" s="113">
        <v>18</v>
      </c>
      <c r="B37" s="114" t="s">
        <v>162</v>
      </c>
      <c r="C37" s="115" t="s">
        <v>177</v>
      </c>
      <c r="D37" s="122" t="s">
        <v>178</v>
      </c>
      <c r="E37" s="117">
        <v>1.2</v>
      </c>
      <c r="F37" s="116" t="s">
        <v>174</v>
      </c>
      <c r="H37" s="118">
        <f t="shared" si="1"/>
        <v>0</v>
      </c>
      <c r="J37" s="118">
        <f t="shared" si="2"/>
        <v>0</v>
      </c>
      <c r="O37" s="116">
        <v>20</v>
      </c>
      <c r="P37" s="116" t="s">
        <v>134</v>
      </c>
      <c r="V37" s="120" t="s">
        <v>64</v>
      </c>
    </row>
    <row r="38" spans="1:22" ht="25.5">
      <c r="A38" s="113">
        <v>19</v>
      </c>
      <c r="B38" s="114" t="s">
        <v>162</v>
      </c>
      <c r="C38" s="115" t="s">
        <v>179</v>
      </c>
      <c r="D38" s="122" t="s">
        <v>180</v>
      </c>
      <c r="E38" s="117">
        <v>12</v>
      </c>
      <c r="F38" s="116" t="s">
        <v>174</v>
      </c>
      <c r="H38" s="118">
        <f t="shared" si="1"/>
        <v>0</v>
      </c>
      <c r="J38" s="118">
        <f t="shared" si="2"/>
        <v>0</v>
      </c>
      <c r="O38" s="116">
        <v>20</v>
      </c>
      <c r="P38" s="116" t="s">
        <v>134</v>
      </c>
      <c r="V38" s="120" t="s">
        <v>64</v>
      </c>
    </row>
    <row r="39" spans="1:22" ht="25.5">
      <c r="A39" s="113">
        <v>20</v>
      </c>
      <c r="B39" s="114" t="s">
        <v>162</v>
      </c>
      <c r="C39" s="115" t="s">
        <v>181</v>
      </c>
      <c r="D39" s="122" t="s">
        <v>182</v>
      </c>
      <c r="E39" s="117">
        <v>1.2</v>
      </c>
      <c r="F39" s="116" t="s">
        <v>174</v>
      </c>
      <c r="H39" s="118">
        <f t="shared" si="1"/>
        <v>0</v>
      </c>
      <c r="J39" s="118">
        <f t="shared" si="2"/>
        <v>0</v>
      </c>
      <c r="O39" s="116">
        <v>20</v>
      </c>
      <c r="P39" s="116" t="s">
        <v>134</v>
      </c>
      <c r="V39" s="120" t="s">
        <v>64</v>
      </c>
    </row>
    <row r="40" spans="1:22">
      <c r="A40" s="113">
        <v>21</v>
      </c>
      <c r="B40" s="114" t="s">
        <v>130</v>
      </c>
      <c r="C40" s="115" t="s">
        <v>183</v>
      </c>
      <c r="D40" s="122" t="s">
        <v>184</v>
      </c>
      <c r="E40" s="117">
        <v>1.726</v>
      </c>
      <c r="F40" s="116" t="s">
        <v>174</v>
      </c>
      <c r="H40" s="118">
        <f t="shared" si="1"/>
        <v>0</v>
      </c>
      <c r="J40" s="118">
        <f t="shared" si="2"/>
        <v>0</v>
      </c>
      <c r="O40" s="116">
        <v>20</v>
      </c>
      <c r="P40" s="116" t="s">
        <v>134</v>
      </c>
      <c r="V40" s="120" t="s">
        <v>64</v>
      </c>
    </row>
    <row r="41" spans="1:22">
      <c r="A41" s="113">
        <v>22</v>
      </c>
      <c r="B41" s="114" t="s">
        <v>130</v>
      </c>
      <c r="C41" s="115" t="s">
        <v>185</v>
      </c>
      <c r="D41" s="122" t="s">
        <v>186</v>
      </c>
      <c r="E41" s="117">
        <v>1.726</v>
      </c>
      <c r="F41" s="116" t="s">
        <v>174</v>
      </c>
      <c r="H41" s="118">
        <f t="shared" si="1"/>
        <v>0</v>
      </c>
      <c r="J41" s="118">
        <f t="shared" si="2"/>
        <v>0</v>
      </c>
      <c r="O41" s="116">
        <v>20</v>
      </c>
      <c r="P41" s="116" t="s">
        <v>134</v>
      </c>
      <c r="V41" s="120" t="s">
        <v>64</v>
      </c>
    </row>
    <row r="42" spans="1:22">
      <c r="D42" s="133" t="s">
        <v>187</v>
      </c>
      <c r="E42" s="134">
        <f>J42</f>
        <v>0</v>
      </c>
      <c r="H42" s="134">
        <f>SUM(H28:H41)</f>
        <v>0</v>
      </c>
      <c r="I42" s="134">
        <f>SUM(I28:I41)</f>
        <v>0</v>
      </c>
      <c r="J42" s="134">
        <f>SUM(J28:J41)</f>
        <v>0</v>
      </c>
      <c r="L42" s="135">
        <f>SUM(L28:L41)</f>
        <v>0.341391</v>
      </c>
      <c r="N42" s="136">
        <f>SUM(N28:N41)</f>
        <v>6.6267399999999999</v>
      </c>
    </row>
    <row r="44" spans="1:22">
      <c r="D44" s="133" t="s">
        <v>90</v>
      </c>
      <c r="E44" s="136">
        <f>J44</f>
        <v>0</v>
      </c>
      <c r="H44" s="134">
        <f>+H16+H26+H42</f>
        <v>0</v>
      </c>
      <c r="I44" s="134">
        <f>+I16+I26+I42</f>
        <v>0</v>
      </c>
      <c r="J44" s="134">
        <f>+J16+J26+J42</f>
        <v>0</v>
      </c>
      <c r="L44" s="135">
        <f>+L16+L26+L42</f>
        <v>17.1600246</v>
      </c>
      <c r="N44" s="136">
        <f>+N16+N26+N42</f>
        <v>6.6267399999999999</v>
      </c>
    </row>
    <row r="46" spans="1:22">
      <c r="B46" s="132" t="s">
        <v>188</v>
      </c>
    </row>
    <row r="47" spans="1:22">
      <c r="B47" s="115" t="s">
        <v>91</v>
      </c>
    </row>
    <row r="48" spans="1:22">
      <c r="A48" s="113">
        <v>23</v>
      </c>
      <c r="B48" s="114" t="s">
        <v>189</v>
      </c>
      <c r="C48" s="115" t="s">
        <v>190</v>
      </c>
      <c r="D48" s="122" t="s">
        <v>191</v>
      </c>
      <c r="E48" s="117">
        <v>27</v>
      </c>
      <c r="F48" s="116" t="s">
        <v>137</v>
      </c>
      <c r="H48" s="118">
        <f>ROUND(E48*G48, 2)</f>
        <v>0</v>
      </c>
      <c r="J48" s="118">
        <f>ROUND(E48*G48, 2)</f>
        <v>0</v>
      </c>
      <c r="M48" s="117">
        <v>1E-3</v>
      </c>
      <c r="N48" s="117">
        <f>E48*M48</f>
        <v>2.7E-2</v>
      </c>
      <c r="O48" s="116">
        <v>20</v>
      </c>
      <c r="P48" s="116" t="s">
        <v>134</v>
      </c>
      <c r="V48" s="120" t="s">
        <v>192</v>
      </c>
    </row>
    <row r="49" spans="1:22" ht="25.5">
      <c r="A49" s="113">
        <v>24</v>
      </c>
      <c r="B49" s="114" t="s">
        <v>189</v>
      </c>
      <c r="C49" s="115" t="s">
        <v>193</v>
      </c>
      <c r="D49" s="122" t="s">
        <v>194</v>
      </c>
      <c r="F49" s="116" t="s">
        <v>195</v>
      </c>
      <c r="H49" s="118">
        <f>ROUND(E49*G49, 2)</f>
        <v>0</v>
      </c>
      <c r="J49" s="118">
        <f>ROUND(E49*G49, 2)</f>
        <v>0</v>
      </c>
      <c r="O49" s="116">
        <v>20</v>
      </c>
      <c r="P49" s="116" t="s">
        <v>134</v>
      </c>
      <c r="V49" s="120" t="s">
        <v>192</v>
      </c>
    </row>
    <row r="50" spans="1:22" ht="25.5">
      <c r="A50" s="113">
        <v>25</v>
      </c>
      <c r="B50" s="114" t="s">
        <v>189</v>
      </c>
      <c r="C50" s="115" t="s">
        <v>196</v>
      </c>
      <c r="D50" s="122" t="s">
        <v>197</v>
      </c>
      <c r="F50" s="116" t="s">
        <v>195</v>
      </c>
      <c r="H50" s="118">
        <f>ROUND(E50*G50, 2)</f>
        <v>0</v>
      </c>
      <c r="J50" s="118">
        <f>ROUND(E50*G50, 2)</f>
        <v>0</v>
      </c>
      <c r="O50" s="116">
        <v>20</v>
      </c>
      <c r="P50" s="116" t="s">
        <v>134</v>
      </c>
      <c r="V50" s="120" t="s">
        <v>192</v>
      </c>
    </row>
    <row r="51" spans="1:22">
      <c r="D51" s="133" t="s">
        <v>198</v>
      </c>
      <c r="E51" s="134">
        <f>J51</f>
        <v>0</v>
      </c>
      <c r="H51" s="134">
        <f>SUM(H46:H50)</f>
        <v>0</v>
      </c>
      <c r="I51" s="134">
        <f>SUM(I46:I50)</f>
        <v>0</v>
      </c>
      <c r="J51" s="134">
        <f>SUM(J46:J50)</f>
        <v>0</v>
      </c>
      <c r="L51" s="135">
        <f>SUM(L46:L50)</f>
        <v>0</v>
      </c>
      <c r="N51" s="136">
        <f>SUM(N46:N50)</f>
        <v>2.7E-2</v>
      </c>
    </row>
    <row r="53" spans="1:22">
      <c r="B53" s="115" t="s">
        <v>92</v>
      </c>
    </row>
    <row r="54" spans="1:22">
      <c r="A54" s="113">
        <v>26</v>
      </c>
      <c r="B54" s="114" t="s">
        <v>199</v>
      </c>
      <c r="C54" s="115" t="s">
        <v>200</v>
      </c>
      <c r="D54" s="122" t="s">
        <v>201</v>
      </c>
      <c r="E54" s="117">
        <v>27</v>
      </c>
      <c r="F54" s="116" t="s">
        <v>137</v>
      </c>
      <c r="H54" s="118">
        <f>ROUND(E54*G54, 2)</f>
        <v>0</v>
      </c>
      <c r="J54" s="118">
        <f>ROUND(E54*G54, 2)</f>
        <v>0</v>
      </c>
      <c r="M54" s="117">
        <v>0.11</v>
      </c>
      <c r="N54" s="117">
        <f>E54*M54</f>
        <v>2.97</v>
      </c>
      <c r="O54" s="116">
        <v>20</v>
      </c>
      <c r="P54" s="116" t="s">
        <v>134</v>
      </c>
      <c r="V54" s="120" t="s">
        <v>192</v>
      </c>
    </row>
    <row r="55" spans="1:22" ht="25.5">
      <c r="A55" s="113">
        <v>27</v>
      </c>
      <c r="B55" s="114" t="s">
        <v>199</v>
      </c>
      <c r="C55" s="115" t="s">
        <v>202</v>
      </c>
      <c r="D55" s="122" t="s">
        <v>203</v>
      </c>
      <c r="F55" s="116" t="s">
        <v>195</v>
      </c>
      <c r="H55" s="118">
        <f>ROUND(E55*G55, 2)</f>
        <v>0</v>
      </c>
      <c r="J55" s="118">
        <f>ROUND(E55*G55, 2)</f>
        <v>0</v>
      </c>
      <c r="O55" s="116">
        <v>20</v>
      </c>
      <c r="P55" s="116" t="s">
        <v>134</v>
      </c>
      <c r="V55" s="120" t="s">
        <v>192</v>
      </c>
    </row>
    <row r="56" spans="1:22" ht="25.5">
      <c r="A56" s="113">
        <v>28</v>
      </c>
      <c r="B56" s="114" t="s">
        <v>199</v>
      </c>
      <c r="C56" s="115" t="s">
        <v>204</v>
      </c>
      <c r="D56" s="122" t="s">
        <v>205</v>
      </c>
      <c r="F56" s="116" t="s">
        <v>195</v>
      </c>
      <c r="H56" s="118">
        <f>ROUND(E56*G56, 2)</f>
        <v>0</v>
      </c>
      <c r="J56" s="118">
        <f>ROUND(E56*G56, 2)</f>
        <v>0</v>
      </c>
      <c r="O56" s="116">
        <v>20</v>
      </c>
      <c r="P56" s="116" t="s">
        <v>134</v>
      </c>
      <c r="V56" s="120" t="s">
        <v>192</v>
      </c>
    </row>
    <row r="57" spans="1:22">
      <c r="D57" s="133" t="s">
        <v>206</v>
      </c>
      <c r="E57" s="134">
        <f>J57</f>
        <v>0</v>
      </c>
      <c r="H57" s="134">
        <f>SUM(H53:H56)</f>
        <v>0</v>
      </c>
      <c r="I57" s="134">
        <f>SUM(I53:I56)</f>
        <v>0</v>
      </c>
      <c r="J57" s="134">
        <f>SUM(J53:J56)</f>
        <v>0</v>
      </c>
      <c r="L57" s="135">
        <f>SUM(L53:L56)</f>
        <v>0</v>
      </c>
      <c r="N57" s="136">
        <f>SUM(N53:N56)</f>
        <v>2.97</v>
      </c>
    </row>
    <row r="59" spans="1:22">
      <c r="B59" s="115" t="s">
        <v>93</v>
      </c>
    </row>
    <row r="60" spans="1:22" ht="25.5">
      <c r="A60" s="113">
        <v>29</v>
      </c>
      <c r="B60" s="114" t="s">
        <v>207</v>
      </c>
      <c r="C60" s="115" t="s">
        <v>208</v>
      </c>
      <c r="D60" s="122" t="s">
        <v>209</v>
      </c>
      <c r="E60" s="117">
        <v>18</v>
      </c>
      <c r="F60" s="116" t="s">
        <v>165</v>
      </c>
      <c r="H60" s="118">
        <f>ROUND(E60*G60, 2)</f>
        <v>0</v>
      </c>
      <c r="J60" s="118">
        <f>ROUND(E60*G60, 2)</f>
        <v>0</v>
      </c>
      <c r="K60" s="119">
        <v>3.8999999999999999E-4</v>
      </c>
      <c r="L60" s="119">
        <f>E60*K60</f>
        <v>7.0200000000000002E-3</v>
      </c>
      <c r="O60" s="116">
        <v>20</v>
      </c>
      <c r="P60" s="116" t="s">
        <v>134</v>
      </c>
      <c r="V60" s="120" t="s">
        <v>192</v>
      </c>
    </row>
    <row r="61" spans="1:22" ht="25.5">
      <c r="A61" s="113">
        <v>30</v>
      </c>
      <c r="B61" s="114" t="s">
        <v>207</v>
      </c>
      <c r="C61" s="115" t="s">
        <v>210</v>
      </c>
      <c r="D61" s="122" t="s">
        <v>211</v>
      </c>
      <c r="E61" s="117">
        <v>3</v>
      </c>
      <c r="F61" s="116" t="s">
        <v>165</v>
      </c>
      <c r="H61" s="118">
        <f>ROUND(E61*G61, 2)</f>
        <v>0</v>
      </c>
      <c r="J61" s="118">
        <f>ROUND(E61*G61, 2)</f>
        <v>0</v>
      </c>
      <c r="K61" s="119">
        <v>4.0999999999999999E-4</v>
      </c>
      <c r="L61" s="119">
        <f>E61*K61</f>
        <v>1.23E-3</v>
      </c>
      <c r="O61" s="116">
        <v>20</v>
      </c>
      <c r="P61" s="116" t="s">
        <v>134</v>
      </c>
      <c r="V61" s="120" t="s">
        <v>192</v>
      </c>
    </row>
    <row r="62" spans="1:22" ht="25.5">
      <c r="A62" s="113">
        <v>31</v>
      </c>
      <c r="B62" s="114" t="s">
        <v>207</v>
      </c>
      <c r="C62" s="115" t="s">
        <v>212</v>
      </c>
      <c r="D62" s="122" t="s">
        <v>213</v>
      </c>
      <c r="F62" s="116" t="s">
        <v>195</v>
      </c>
      <c r="H62" s="118">
        <f>ROUND(E62*G62, 2)</f>
        <v>0</v>
      </c>
      <c r="J62" s="118">
        <f>ROUND(E62*G62, 2)</f>
        <v>0</v>
      </c>
      <c r="O62" s="116">
        <v>20</v>
      </c>
      <c r="P62" s="116" t="s">
        <v>134</v>
      </c>
      <c r="V62" s="120" t="s">
        <v>192</v>
      </c>
    </row>
    <row r="63" spans="1:22" ht="25.5">
      <c r="A63" s="113">
        <v>32</v>
      </c>
      <c r="B63" s="114" t="s">
        <v>207</v>
      </c>
      <c r="C63" s="115" t="s">
        <v>214</v>
      </c>
      <c r="D63" s="122" t="s">
        <v>215</v>
      </c>
      <c r="F63" s="116" t="s">
        <v>195</v>
      </c>
      <c r="H63" s="118">
        <f>ROUND(E63*G63, 2)</f>
        <v>0</v>
      </c>
      <c r="J63" s="118">
        <f>ROUND(E63*G63, 2)</f>
        <v>0</v>
      </c>
      <c r="O63" s="116">
        <v>20</v>
      </c>
      <c r="P63" s="116" t="s">
        <v>134</v>
      </c>
      <c r="V63" s="120" t="s">
        <v>192</v>
      </c>
    </row>
    <row r="64" spans="1:22">
      <c r="D64" s="133" t="s">
        <v>216</v>
      </c>
      <c r="E64" s="134">
        <f>J64</f>
        <v>0</v>
      </c>
      <c r="H64" s="134">
        <f>SUM(H59:H63)</f>
        <v>0</v>
      </c>
      <c r="I64" s="134">
        <f>SUM(I59:I63)</f>
        <v>0</v>
      </c>
      <c r="J64" s="134">
        <f>SUM(J59:J63)</f>
        <v>0</v>
      </c>
      <c r="L64" s="135">
        <f>SUM(L59:L63)</f>
        <v>8.2500000000000004E-3</v>
      </c>
      <c r="N64" s="136">
        <f>SUM(N59:N63)</f>
        <v>0</v>
      </c>
    </row>
    <row r="66" spans="1:22">
      <c r="B66" s="115" t="s">
        <v>94</v>
      </c>
    </row>
    <row r="67" spans="1:22">
      <c r="A67" s="113">
        <v>33</v>
      </c>
      <c r="B67" s="114" t="s">
        <v>217</v>
      </c>
      <c r="C67" s="115" t="s">
        <v>218</v>
      </c>
      <c r="D67" s="122" t="s">
        <v>219</v>
      </c>
      <c r="E67" s="117">
        <v>150</v>
      </c>
      <c r="F67" s="116" t="s">
        <v>142</v>
      </c>
      <c r="H67" s="118">
        <f>ROUND(E67*G67, 2)</f>
        <v>0</v>
      </c>
      <c r="J67" s="118">
        <f>ROUND(E67*G67, 2)</f>
        <v>0</v>
      </c>
      <c r="K67" s="119">
        <v>2.9999999999999997E-4</v>
      </c>
      <c r="L67" s="119">
        <f>E67*K67</f>
        <v>4.4999999999999998E-2</v>
      </c>
      <c r="O67" s="116">
        <v>20</v>
      </c>
      <c r="P67" s="116" t="s">
        <v>134</v>
      </c>
      <c r="V67" s="120" t="s">
        <v>192</v>
      </c>
    </row>
    <row r="68" spans="1:22">
      <c r="D68" s="133" t="s">
        <v>220</v>
      </c>
      <c r="E68" s="134">
        <f>J68</f>
        <v>0</v>
      </c>
      <c r="H68" s="134">
        <f>SUM(H66:H67)</f>
        <v>0</v>
      </c>
      <c r="I68" s="134">
        <f>SUM(I66:I67)</f>
        <v>0</v>
      </c>
      <c r="J68" s="134">
        <f>SUM(J66:J67)</f>
        <v>0</v>
      </c>
      <c r="L68" s="135">
        <f>SUM(L66:L67)</f>
        <v>4.4999999999999998E-2</v>
      </c>
      <c r="N68" s="136">
        <f>SUM(N66:N67)</f>
        <v>0</v>
      </c>
    </row>
    <row r="70" spans="1:22">
      <c r="D70" s="133" t="s">
        <v>95</v>
      </c>
      <c r="E70" s="134">
        <f>J70</f>
        <v>0</v>
      </c>
      <c r="H70" s="134">
        <f>+H51+H57+H64+H68</f>
        <v>0</v>
      </c>
      <c r="I70" s="134">
        <f>+I51+I57+I64+I68</f>
        <v>0</v>
      </c>
      <c r="J70" s="134">
        <f>+J51+J57+J64+J68</f>
        <v>0</v>
      </c>
      <c r="L70" s="135">
        <f>+L51+L57+L64+L68</f>
        <v>5.3249999999999999E-2</v>
      </c>
      <c r="N70" s="136">
        <f>+N51+N57+N64+N68</f>
        <v>2.9970000000000003</v>
      </c>
    </row>
    <row r="72" spans="1:22">
      <c r="D72" s="137" t="s">
        <v>96</v>
      </c>
      <c r="E72" s="134">
        <f>J72</f>
        <v>0</v>
      </c>
      <c r="H72" s="134">
        <f>+H44+H70</f>
        <v>0</v>
      </c>
      <c r="I72" s="134">
        <f>+I44+I70</f>
        <v>0</v>
      </c>
      <c r="J72" s="134">
        <f>+J44+J70</f>
        <v>0</v>
      </c>
      <c r="L72" s="135">
        <f>+L44+L70</f>
        <v>17.213274599999998</v>
      </c>
      <c r="N72" s="136">
        <f>+N44+N70</f>
        <v>9.6237399999999997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2015-06-22T07:20:50Z</cp:lastPrinted>
  <dcterms:created xsi:type="dcterms:W3CDTF">1999-04-06T07:39:42Z</dcterms:created>
  <dcterms:modified xsi:type="dcterms:W3CDTF">2015-10-15T13:12:57Z</dcterms:modified>
</cp:coreProperties>
</file>