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xr:revisionPtr revIDLastSave="0" documentId="8_{88D1409D-CCA7-420E-BB7D-F8E87852CD88}" xr6:coauthVersionLast="40" xr6:coauthVersionMax="40" xr10:uidLastSave="{00000000-0000-0000-0000-000000000000}"/>
  <bookViews>
    <workbookView xWindow="0" yWindow="0" windowWidth="28800" windowHeight="12165" activeTab="1" xr2:uid="{00000000-000D-0000-FFFF-FFFF00000000}"/>
  </bookViews>
  <sheets>
    <sheet name="Rekapitulácia stavby" sheetId="1" r:id="rId1"/>
    <sheet name="0198 - Pavilón G - telocv..." sheetId="2" r:id="rId2"/>
  </sheets>
  <definedNames>
    <definedName name="_xlnm.Print_Titles" localSheetId="1">'0198 - Pavilón G - telocv...'!$108:$108</definedName>
    <definedName name="_xlnm.Print_Titles" localSheetId="0">'Rekapitulácia stavby'!$85:$85</definedName>
    <definedName name="_xlnm.Print_Area" localSheetId="1">'0198 - Pavilón G - telocv...'!$C$4:$Q$70,'0198 - Pavilón G - telocv...'!$C$76:$Q$93,'0198 - Pavilón G - telocv...'!$C$99:$Q$175</definedName>
    <definedName name="_xlnm.Print_Area" localSheetId="0">'Rekapitulácia stavby'!$C$4:$AP$70,'Rekapitulácia stavby'!$C$76:$AP$92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88" i="1" l="1"/>
  <c r="AX88" i="1"/>
  <c r="BI175" i="2"/>
  <c r="BH175" i="2"/>
  <c r="BG175" i="2"/>
  <c r="BE175" i="2"/>
  <c r="AA175" i="2"/>
  <c r="Y175" i="2"/>
  <c r="W175" i="2"/>
  <c r="BK175" i="2"/>
  <c r="N175" i="2"/>
  <c r="BF175" i="2" s="1"/>
  <c r="BI174" i="2"/>
  <c r="BH174" i="2"/>
  <c r="BG174" i="2"/>
  <c r="BE174" i="2"/>
  <c r="AA174" i="2"/>
  <c r="Y174" i="2"/>
  <c r="W174" i="2"/>
  <c r="BK174" i="2"/>
  <c r="N174" i="2"/>
  <c r="BF174" i="2" s="1"/>
  <c r="BI173" i="2"/>
  <c r="BH173" i="2"/>
  <c r="BG173" i="2"/>
  <c r="BE173" i="2"/>
  <c r="AA173" i="2"/>
  <c r="Y173" i="2"/>
  <c r="W173" i="2"/>
  <c r="BK173" i="2"/>
  <c r="N173" i="2"/>
  <c r="BF173" i="2" s="1"/>
  <c r="BI172" i="2"/>
  <c r="BH172" i="2"/>
  <c r="BG172" i="2"/>
  <c r="BE172" i="2"/>
  <c r="AA172" i="2"/>
  <c r="Y172" i="2"/>
  <c r="W172" i="2"/>
  <c r="BK172" i="2"/>
  <c r="N172" i="2"/>
  <c r="BF172" i="2"/>
  <c r="BI171" i="2"/>
  <c r="BH171" i="2"/>
  <c r="BG171" i="2"/>
  <c r="BE171" i="2"/>
  <c r="AA171" i="2"/>
  <c r="Y171" i="2"/>
  <c r="W171" i="2"/>
  <c r="BK171" i="2"/>
  <c r="N171" i="2"/>
  <c r="BF171" i="2" s="1"/>
  <c r="BI170" i="2"/>
  <c r="BH170" i="2"/>
  <c r="BG170" i="2"/>
  <c r="BE170" i="2"/>
  <c r="AA170" i="2"/>
  <c r="Y170" i="2"/>
  <c r="W170" i="2"/>
  <c r="BK170" i="2"/>
  <c r="N170" i="2"/>
  <c r="BF170" i="2"/>
  <c r="BI169" i="2"/>
  <c r="BH169" i="2"/>
  <c r="BG169" i="2"/>
  <c r="BE169" i="2"/>
  <c r="AA169" i="2"/>
  <c r="Y169" i="2"/>
  <c r="W169" i="2"/>
  <c r="BK169" i="2"/>
  <c r="N169" i="2"/>
  <c r="BF169" i="2"/>
  <c r="BI168" i="2"/>
  <c r="BH168" i="2"/>
  <c r="BG168" i="2"/>
  <c r="BE168" i="2"/>
  <c r="AA168" i="2"/>
  <c r="Y168" i="2"/>
  <c r="W168" i="2"/>
  <c r="BK168" i="2"/>
  <c r="N168" i="2"/>
  <c r="BF168" i="2"/>
  <c r="BI167" i="2"/>
  <c r="BH167" i="2"/>
  <c r="BG167" i="2"/>
  <c r="BE167" i="2"/>
  <c r="AA167" i="2"/>
  <c r="Y167" i="2"/>
  <c r="W167" i="2"/>
  <c r="BK167" i="2"/>
  <c r="N167" i="2"/>
  <c r="BF167" i="2" s="1"/>
  <c r="BI166" i="2"/>
  <c r="BH166" i="2"/>
  <c r="BG166" i="2"/>
  <c r="BE166" i="2"/>
  <c r="AA166" i="2"/>
  <c r="Y166" i="2"/>
  <c r="W166" i="2"/>
  <c r="BK166" i="2"/>
  <c r="N166" i="2"/>
  <c r="BF166" i="2"/>
  <c r="BI165" i="2"/>
  <c r="BH165" i="2"/>
  <c r="BG165" i="2"/>
  <c r="BE165" i="2"/>
  <c r="AA165" i="2"/>
  <c r="Y165" i="2"/>
  <c r="W165" i="2"/>
  <c r="BK165" i="2"/>
  <c r="N165" i="2"/>
  <c r="BF165" i="2"/>
  <c r="BI164" i="2"/>
  <c r="BH164" i="2"/>
  <c r="BG164" i="2"/>
  <c r="BE164" i="2"/>
  <c r="AA164" i="2"/>
  <c r="Y164" i="2"/>
  <c r="W164" i="2"/>
  <c r="BK164" i="2"/>
  <c r="N164" i="2"/>
  <c r="BF164" i="2"/>
  <c r="BI163" i="2"/>
  <c r="BH163" i="2"/>
  <c r="BG163" i="2"/>
  <c r="BE163" i="2"/>
  <c r="AA163" i="2"/>
  <c r="Y163" i="2"/>
  <c r="W163" i="2"/>
  <c r="BK163" i="2"/>
  <c r="N163" i="2"/>
  <c r="BF163" i="2" s="1"/>
  <c r="BI162" i="2"/>
  <c r="BH162" i="2"/>
  <c r="BG162" i="2"/>
  <c r="BE162" i="2"/>
  <c r="AA162" i="2"/>
  <c r="Y162" i="2"/>
  <c r="W162" i="2"/>
  <c r="BK162" i="2"/>
  <c r="N162" i="2"/>
  <c r="BF162" i="2"/>
  <c r="BI161" i="2"/>
  <c r="BH161" i="2"/>
  <c r="BG161" i="2"/>
  <c r="BE161" i="2"/>
  <c r="AA161" i="2"/>
  <c r="Y161" i="2"/>
  <c r="W161" i="2"/>
  <c r="BK161" i="2"/>
  <c r="N161" i="2"/>
  <c r="BF161" i="2"/>
  <c r="BI160" i="2"/>
  <c r="BH160" i="2"/>
  <c r="BG160" i="2"/>
  <c r="BE160" i="2"/>
  <c r="AA160" i="2"/>
  <c r="Y160" i="2"/>
  <c r="W160" i="2"/>
  <c r="BK160" i="2"/>
  <c r="N160" i="2"/>
  <c r="BF160" i="2" s="1"/>
  <c r="BI159" i="2"/>
  <c r="BH159" i="2"/>
  <c r="BG159" i="2"/>
  <c r="BE159" i="2"/>
  <c r="AA159" i="2"/>
  <c r="Y159" i="2"/>
  <c r="W159" i="2"/>
  <c r="BK159" i="2"/>
  <c r="N159" i="2"/>
  <c r="BF159" i="2"/>
  <c r="BI158" i="2"/>
  <c r="BH158" i="2"/>
  <c r="BG158" i="2"/>
  <c r="BE158" i="2"/>
  <c r="AA158" i="2"/>
  <c r="Y158" i="2"/>
  <c r="W158" i="2"/>
  <c r="BK158" i="2"/>
  <c r="N158" i="2"/>
  <c r="BF158" i="2"/>
  <c r="BI157" i="2"/>
  <c r="BH157" i="2"/>
  <c r="BG157" i="2"/>
  <c r="BE157" i="2"/>
  <c r="AA157" i="2"/>
  <c r="Y157" i="2"/>
  <c r="W157" i="2"/>
  <c r="BK157" i="2"/>
  <c r="N157" i="2"/>
  <c r="BF157" i="2"/>
  <c r="BI156" i="2"/>
  <c r="BH156" i="2"/>
  <c r="BG156" i="2"/>
  <c r="BE156" i="2"/>
  <c r="AA156" i="2"/>
  <c r="Y156" i="2"/>
  <c r="W156" i="2"/>
  <c r="BK156" i="2"/>
  <c r="N156" i="2"/>
  <c r="BF156" i="2"/>
  <c r="BI155" i="2"/>
  <c r="BH155" i="2"/>
  <c r="BG155" i="2"/>
  <c r="BE155" i="2"/>
  <c r="AA155" i="2"/>
  <c r="Y155" i="2"/>
  <c r="W155" i="2"/>
  <c r="BK155" i="2"/>
  <c r="N155" i="2"/>
  <c r="BF155" i="2" s="1"/>
  <c r="BI154" i="2"/>
  <c r="BH154" i="2"/>
  <c r="BG154" i="2"/>
  <c r="BE154" i="2"/>
  <c r="AA154" i="2"/>
  <c r="Y154" i="2"/>
  <c r="W154" i="2"/>
  <c r="BK154" i="2"/>
  <c r="N154" i="2"/>
  <c r="BF154" i="2"/>
  <c r="BI153" i="2"/>
  <c r="BH153" i="2"/>
  <c r="BG153" i="2"/>
  <c r="BE153" i="2"/>
  <c r="AA153" i="2"/>
  <c r="Y153" i="2"/>
  <c r="W153" i="2"/>
  <c r="BK153" i="2"/>
  <c r="N153" i="2"/>
  <c r="BF153" i="2"/>
  <c r="BI152" i="2"/>
  <c r="BH152" i="2"/>
  <c r="BG152" i="2"/>
  <c r="BE152" i="2"/>
  <c r="AA152" i="2"/>
  <c r="Y152" i="2"/>
  <c r="W152" i="2"/>
  <c r="BK152" i="2"/>
  <c r="N152" i="2"/>
  <c r="BF152" i="2"/>
  <c r="BI151" i="2"/>
  <c r="BH151" i="2"/>
  <c r="BG151" i="2"/>
  <c r="BE151" i="2"/>
  <c r="AA151" i="2"/>
  <c r="Y151" i="2"/>
  <c r="W151" i="2"/>
  <c r="BK151" i="2"/>
  <c r="N151" i="2"/>
  <c r="BF151" i="2" s="1"/>
  <c r="BI150" i="2"/>
  <c r="BH150" i="2"/>
  <c r="BG150" i="2"/>
  <c r="BE150" i="2"/>
  <c r="AA150" i="2"/>
  <c r="Y150" i="2"/>
  <c r="W150" i="2"/>
  <c r="BK150" i="2"/>
  <c r="N150" i="2"/>
  <c r="BF150" i="2"/>
  <c r="BI149" i="2"/>
  <c r="BH149" i="2"/>
  <c r="BG149" i="2"/>
  <c r="BE149" i="2"/>
  <c r="AA149" i="2"/>
  <c r="Y149" i="2"/>
  <c r="W149" i="2"/>
  <c r="BK149" i="2"/>
  <c r="N149" i="2"/>
  <c r="BF149" i="2" s="1"/>
  <c r="BI148" i="2"/>
  <c r="BH148" i="2"/>
  <c r="BG148" i="2"/>
  <c r="BE148" i="2"/>
  <c r="AA148" i="2"/>
  <c r="Y148" i="2"/>
  <c r="W148" i="2"/>
  <c r="BK148" i="2"/>
  <c r="N148" i="2"/>
  <c r="BF148" i="2"/>
  <c r="BI147" i="2"/>
  <c r="BH147" i="2"/>
  <c r="BG147" i="2"/>
  <c r="BE147" i="2"/>
  <c r="AA147" i="2"/>
  <c r="Y147" i="2"/>
  <c r="W147" i="2"/>
  <c r="BK147" i="2"/>
  <c r="N147" i="2"/>
  <c r="BF147" i="2" s="1"/>
  <c r="BI146" i="2"/>
  <c r="BH146" i="2"/>
  <c r="BG146" i="2"/>
  <c r="BE146" i="2"/>
  <c r="AA146" i="2"/>
  <c r="Y146" i="2"/>
  <c r="W146" i="2"/>
  <c r="BK146" i="2"/>
  <c r="N146" i="2"/>
  <c r="BF146" i="2"/>
  <c r="BI145" i="2"/>
  <c r="BH145" i="2"/>
  <c r="BG145" i="2"/>
  <c r="BE145" i="2"/>
  <c r="AA145" i="2"/>
  <c r="Y145" i="2"/>
  <c r="W145" i="2"/>
  <c r="BK145" i="2"/>
  <c r="N145" i="2"/>
  <c r="BF145" i="2"/>
  <c r="BI144" i="2"/>
  <c r="BH144" i="2"/>
  <c r="BG144" i="2"/>
  <c r="BE144" i="2"/>
  <c r="AA144" i="2"/>
  <c r="Y144" i="2"/>
  <c r="W144" i="2"/>
  <c r="BK144" i="2"/>
  <c r="N144" i="2"/>
  <c r="BF144" i="2"/>
  <c r="BI143" i="2"/>
  <c r="BH143" i="2"/>
  <c r="BG143" i="2"/>
  <c r="BE143" i="2"/>
  <c r="AA143" i="2"/>
  <c r="Y143" i="2"/>
  <c r="W143" i="2"/>
  <c r="BK143" i="2"/>
  <c r="N143" i="2"/>
  <c r="BF143" i="2" s="1"/>
  <c r="BI142" i="2"/>
  <c r="BH142" i="2"/>
  <c r="BG142" i="2"/>
  <c r="BE142" i="2"/>
  <c r="AA142" i="2"/>
  <c r="Y142" i="2"/>
  <c r="W142" i="2"/>
  <c r="BK142" i="2"/>
  <c r="N142" i="2"/>
  <c r="BF142" i="2"/>
  <c r="BI141" i="2"/>
  <c r="BH141" i="2"/>
  <c r="BG141" i="2"/>
  <c r="BE141" i="2"/>
  <c r="AA141" i="2"/>
  <c r="Y141" i="2"/>
  <c r="W141" i="2"/>
  <c r="BK141" i="2"/>
  <c r="N141" i="2"/>
  <c r="BF141" i="2"/>
  <c r="BI140" i="2"/>
  <c r="BH140" i="2"/>
  <c r="BG140" i="2"/>
  <c r="BE140" i="2"/>
  <c r="AA140" i="2"/>
  <c r="Y140" i="2"/>
  <c r="W140" i="2"/>
  <c r="BK140" i="2"/>
  <c r="N140" i="2"/>
  <c r="BF140" i="2"/>
  <c r="BI139" i="2"/>
  <c r="BH139" i="2"/>
  <c r="BG139" i="2"/>
  <c r="BE139" i="2"/>
  <c r="AA139" i="2"/>
  <c r="Y139" i="2"/>
  <c r="W139" i="2"/>
  <c r="BK139" i="2"/>
  <c r="N139" i="2"/>
  <c r="BF139" i="2" s="1"/>
  <c r="BI138" i="2"/>
  <c r="BH138" i="2"/>
  <c r="BG138" i="2"/>
  <c r="BE138" i="2"/>
  <c r="AA138" i="2"/>
  <c r="Y138" i="2"/>
  <c r="W138" i="2"/>
  <c r="BK138" i="2"/>
  <c r="N138" i="2"/>
  <c r="BF138" i="2"/>
  <c r="BI137" i="2"/>
  <c r="BH137" i="2"/>
  <c r="BG137" i="2"/>
  <c r="BE137" i="2"/>
  <c r="AA137" i="2"/>
  <c r="Y137" i="2"/>
  <c r="W137" i="2"/>
  <c r="BK137" i="2"/>
  <c r="N137" i="2"/>
  <c r="BF137" i="2"/>
  <c r="BI136" i="2"/>
  <c r="BH136" i="2"/>
  <c r="BG136" i="2"/>
  <c r="BE136" i="2"/>
  <c r="AA136" i="2"/>
  <c r="Y136" i="2"/>
  <c r="W136" i="2"/>
  <c r="BK136" i="2"/>
  <c r="N136" i="2"/>
  <c r="BF136" i="2"/>
  <c r="BI135" i="2"/>
  <c r="BH135" i="2"/>
  <c r="BG135" i="2"/>
  <c r="BE135" i="2"/>
  <c r="AA135" i="2"/>
  <c r="Y135" i="2"/>
  <c r="W135" i="2"/>
  <c r="BK135" i="2"/>
  <c r="N135" i="2"/>
  <c r="BF135" i="2"/>
  <c r="BI134" i="2"/>
  <c r="BH134" i="2"/>
  <c r="BG134" i="2"/>
  <c r="BE134" i="2"/>
  <c r="AA134" i="2"/>
  <c r="Y134" i="2"/>
  <c r="W134" i="2"/>
  <c r="BK134" i="2"/>
  <c r="N134" i="2"/>
  <c r="BF134" i="2"/>
  <c r="BI133" i="2"/>
  <c r="BH133" i="2"/>
  <c r="BG133" i="2"/>
  <c r="BE133" i="2"/>
  <c r="AA133" i="2"/>
  <c r="Y133" i="2"/>
  <c r="W133" i="2"/>
  <c r="BK133" i="2"/>
  <c r="N133" i="2"/>
  <c r="BF133" i="2"/>
  <c r="BI132" i="2"/>
  <c r="BH132" i="2"/>
  <c r="BG132" i="2"/>
  <c r="BE132" i="2"/>
  <c r="AA132" i="2"/>
  <c r="Y132" i="2"/>
  <c r="W132" i="2"/>
  <c r="BK132" i="2"/>
  <c r="N132" i="2"/>
  <c r="BF132" i="2"/>
  <c r="BI131" i="2"/>
  <c r="BH131" i="2"/>
  <c r="BG131" i="2"/>
  <c r="BE131" i="2"/>
  <c r="AA131" i="2"/>
  <c r="Y131" i="2"/>
  <c r="W131" i="2"/>
  <c r="BK131" i="2"/>
  <c r="N131" i="2"/>
  <c r="BF131" i="2"/>
  <c r="BI130" i="2"/>
  <c r="BH130" i="2"/>
  <c r="BG130" i="2"/>
  <c r="BE130" i="2"/>
  <c r="AA130" i="2"/>
  <c r="Y130" i="2"/>
  <c r="W130" i="2"/>
  <c r="BK130" i="2"/>
  <c r="N130" i="2"/>
  <c r="BF130" i="2"/>
  <c r="BI129" i="2"/>
  <c r="BH129" i="2"/>
  <c r="BG129" i="2"/>
  <c r="BE129" i="2"/>
  <c r="AA129" i="2"/>
  <c r="Y129" i="2"/>
  <c r="W129" i="2"/>
  <c r="BK129" i="2"/>
  <c r="N129" i="2"/>
  <c r="BF129" i="2"/>
  <c r="BI128" i="2"/>
  <c r="BH128" i="2"/>
  <c r="BG128" i="2"/>
  <c r="BE128" i="2"/>
  <c r="AA128" i="2"/>
  <c r="Y128" i="2"/>
  <c r="W128" i="2"/>
  <c r="BK128" i="2"/>
  <c r="N128" i="2"/>
  <c r="BF128" i="2"/>
  <c r="BI127" i="2"/>
  <c r="BH127" i="2"/>
  <c r="BG127" i="2"/>
  <c r="BE127" i="2"/>
  <c r="AA127" i="2"/>
  <c r="Y127" i="2"/>
  <c r="W127" i="2"/>
  <c r="BK127" i="2"/>
  <c r="N127" i="2"/>
  <c r="BF127" i="2"/>
  <c r="BI126" i="2"/>
  <c r="BH126" i="2"/>
  <c r="BG126" i="2"/>
  <c r="BE126" i="2"/>
  <c r="AA126" i="2"/>
  <c r="Y126" i="2"/>
  <c r="W126" i="2"/>
  <c r="BK126" i="2"/>
  <c r="N126" i="2"/>
  <c r="BF126" i="2"/>
  <c r="BI125" i="2"/>
  <c r="BH125" i="2"/>
  <c r="BG125" i="2"/>
  <c r="BE125" i="2"/>
  <c r="AA125" i="2"/>
  <c r="Y125" i="2"/>
  <c r="W125" i="2"/>
  <c r="BK125" i="2"/>
  <c r="N125" i="2"/>
  <c r="BF125" i="2"/>
  <c r="BI124" i="2"/>
  <c r="BH124" i="2"/>
  <c r="BG124" i="2"/>
  <c r="BE124" i="2"/>
  <c r="AA124" i="2"/>
  <c r="Y124" i="2"/>
  <c r="W124" i="2"/>
  <c r="BK124" i="2"/>
  <c r="N124" i="2"/>
  <c r="BF124" i="2"/>
  <c r="BI123" i="2"/>
  <c r="BH123" i="2"/>
  <c r="BG123" i="2"/>
  <c r="BE123" i="2"/>
  <c r="AA123" i="2"/>
  <c r="Y123" i="2"/>
  <c r="W123" i="2"/>
  <c r="BK123" i="2"/>
  <c r="N123" i="2"/>
  <c r="BF123" i="2"/>
  <c r="BI122" i="2"/>
  <c r="BH122" i="2"/>
  <c r="BG122" i="2"/>
  <c r="BE122" i="2"/>
  <c r="AA122" i="2"/>
  <c r="Y122" i="2"/>
  <c r="W122" i="2"/>
  <c r="BK122" i="2"/>
  <c r="N122" i="2"/>
  <c r="BF122" i="2"/>
  <c r="BI121" i="2"/>
  <c r="BH121" i="2"/>
  <c r="BG121" i="2"/>
  <c r="BE121" i="2"/>
  <c r="AA121" i="2"/>
  <c r="Y121" i="2"/>
  <c r="W121" i="2"/>
  <c r="BK121" i="2"/>
  <c r="N121" i="2"/>
  <c r="BF121" i="2"/>
  <c r="BI120" i="2"/>
  <c r="BH120" i="2"/>
  <c r="BG120" i="2"/>
  <c r="BE120" i="2"/>
  <c r="AA120" i="2"/>
  <c r="Y120" i="2"/>
  <c r="W120" i="2"/>
  <c r="BK120" i="2"/>
  <c r="N120" i="2"/>
  <c r="BF120" i="2"/>
  <c r="BI119" i="2"/>
  <c r="BH119" i="2"/>
  <c r="BG119" i="2"/>
  <c r="BE119" i="2"/>
  <c r="AA119" i="2"/>
  <c r="Y119" i="2"/>
  <c r="W119" i="2"/>
  <c r="BK119" i="2"/>
  <c r="N119" i="2"/>
  <c r="BF119" i="2"/>
  <c r="BI118" i="2"/>
  <c r="BH118" i="2"/>
  <c r="BG118" i="2"/>
  <c r="BE118" i="2"/>
  <c r="AA118" i="2"/>
  <c r="Y118" i="2"/>
  <c r="W118" i="2"/>
  <c r="BK118" i="2"/>
  <c r="N118" i="2"/>
  <c r="BF118" i="2"/>
  <c r="BI117" i="2"/>
  <c r="BH117" i="2"/>
  <c r="BG117" i="2"/>
  <c r="BE117" i="2"/>
  <c r="AA117" i="2"/>
  <c r="Y117" i="2"/>
  <c r="W117" i="2"/>
  <c r="BK117" i="2"/>
  <c r="N117" i="2"/>
  <c r="BF117" i="2"/>
  <c r="BI116" i="2"/>
  <c r="BH116" i="2"/>
  <c r="BG116" i="2"/>
  <c r="BE116" i="2"/>
  <c r="AA116" i="2"/>
  <c r="Y116" i="2"/>
  <c r="W116" i="2"/>
  <c r="BK116" i="2"/>
  <c r="N116" i="2"/>
  <c r="BF116" i="2"/>
  <c r="BI115" i="2"/>
  <c r="BH115" i="2"/>
  <c r="BG115" i="2"/>
  <c r="BE115" i="2"/>
  <c r="AA115" i="2"/>
  <c r="Y115" i="2"/>
  <c r="Y111" i="2" s="1"/>
  <c r="Y110" i="2" s="1"/>
  <c r="Y109" i="2" s="1"/>
  <c r="W115" i="2"/>
  <c r="BK115" i="2"/>
  <c r="N115" i="2"/>
  <c r="BF115" i="2"/>
  <c r="BI114" i="2"/>
  <c r="BH114" i="2"/>
  <c r="BG114" i="2"/>
  <c r="BE114" i="2"/>
  <c r="AA114" i="2"/>
  <c r="Y114" i="2"/>
  <c r="W114" i="2"/>
  <c r="BK114" i="2"/>
  <c r="N114" i="2"/>
  <c r="BF114" i="2"/>
  <c r="BI113" i="2"/>
  <c r="BH113" i="2"/>
  <c r="BG113" i="2"/>
  <c r="BE113" i="2"/>
  <c r="AA113" i="2"/>
  <c r="Y113" i="2"/>
  <c r="W113" i="2"/>
  <c r="BK113" i="2"/>
  <c r="N113" i="2"/>
  <c r="BF113" i="2" s="1"/>
  <c r="BI112" i="2"/>
  <c r="BH112" i="2"/>
  <c r="BG112" i="2"/>
  <c r="BE112" i="2"/>
  <c r="AA112" i="2"/>
  <c r="AA111" i="2"/>
  <c r="AA110" i="2" s="1"/>
  <c r="AA109" i="2" s="1"/>
  <c r="Y112" i="2"/>
  <c r="W112" i="2"/>
  <c r="W111" i="2"/>
  <c r="W110" i="2" s="1"/>
  <c r="W109" i="2" s="1"/>
  <c r="AU88" i="1" s="1"/>
  <c r="AU87" i="1" s="1"/>
  <c r="BK112" i="2"/>
  <c r="N112" i="2"/>
  <c r="BF112" i="2" s="1"/>
  <c r="M106" i="2"/>
  <c r="M105" i="2"/>
  <c r="F105" i="2"/>
  <c r="F103" i="2"/>
  <c r="F101" i="2"/>
  <c r="M27" i="2"/>
  <c r="AS88" i="1" s="1"/>
  <c r="AS87" i="1" s="1"/>
  <c r="M83" i="2"/>
  <c r="M82" i="2"/>
  <c r="F82" i="2"/>
  <c r="F80" i="2"/>
  <c r="F78" i="2"/>
  <c r="O14" i="2"/>
  <c r="E14" i="2"/>
  <c r="F106" i="2" s="1"/>
  <c r="F83" i="2"/>
  <c r="O13" i="2"/>
  <c r="O8" i="2"/>
  <c r="M103" i="2" s="1"/>
  <c r="M80" i="2"/>
  <c r="AK27" i="1"/>
  <c r="AM83" i="1"/>
  <c r="L83" i="1"/>
  <c r="AM82" i="1"/>
  <c r="L82" i="1"/>
  <c r="AM80" i="1"/>
  <c r="L80" i="1"/>
  <c r="L78" i="1"/>
  <c r="L77" i="1"/>
  <c r="H33" i="2" l="1"/>
  <c r="BB88" i="1" s="1"/>
  <c r="BB87" i="1" s="1"/>
  <c r="AX87" i="1" s="1"/>
  <c r="BK111" i="2"/>
  <c r="N111" i="2" s="1"/>
  <c r="N89" i="2" s="1"/>
  <c r="H34" i="2"/>
  <c r="BC88" i="1" s="1"/>
  <c r="BC87" i="1" s="1"/>
  <c r="W34" i="1" s="1"/>
  <c r="H35" i="2"/>
  <c r="BD88" i="1" s="1"/>
  <c r="BD87" i="1" s="1"/>
  <c r="W35" i="1" s="1"/>
  <c r="M31" i="2"/>
  <c r="AV88" i="1" s="1"/>
  <c r="H32" i="2"/>
  <c r="BA88" i="1" s="1"/>
  <c r="BA87" i="1" s="1"/>
  <c r="M32" i="2"/>
  <c r="AW88" i="1" s="1"/>
  <c r="BK110" i="2"/>
  <c r="H31" i="2"/>
  <c r="AZ88" i="1" s="1"/>
  <c r="AZ87" i="1" s="1"/>
  <c r="AT88" i="1" l="1"/>
  <c r="AY87" i="1"/>
  <c r="W33" i="1"/>
  <c r="AW87" i="1"/>
  <c r="AK32" i="1" s="1"/>
  <c r="W32" i="1"/>
  <c r="AV87" i="1"/>
  <c r="W31" i="1"/>
  <c r="BK109" i="2"/>
  <c r="N109" i="2" s="1"/>
  <c r="N87" i="2" s="1"/>
  <c r="N110" i="2"/>
  <c r="N88" i="2" s="1"/>
  <c r="AK31" i="1" l="1"/>
  <c r="AT87" i="1"/>
  <c r="L93" i="2"/>
  <c r="M26" i="2"/>
  <c r="M29" i="2" s="1"/>
  <c r="AG88" i="1" l="1"/>
  <c r="L37" i="2"/>
  <c r="AG87" i="1" l="1"/>
  <c r="AN88" i="1"/>
  <c r="AK26" i="1" l="1"/>
  <c r="AK29" i="1" s="1"/>
  <c r="AK37" i="1" s="1"/>
  <c r="AG92" i="1"/>
  <c r="AN87" i="1"/>
  <c r="AN92" i="1" s="1"/>
</calcChain>
</file>

<file path=xl/sharedStrings.xml><?xml version="1.0" encoding="utf-8"?>
<sst xmlns="http://schemas.openxmlformats.org/spreadsheetml/2006/main" count="1169" uniqueCount="381">
  <si>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</si>
  <si>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</si>
  <si>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</si>
  <si>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</si>
  <si>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</si>
  <si>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</si>
  <si>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</si>
  <si>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</si>
  <si>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</si>
  <si>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</si>
  <si>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</si>
  <si>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</si>
  <si>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</si>
  <si>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</si>
  <si>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0198</t>
  </si>
  <si>
    <t>Stavba:</t>
  </si>
  <si>
    <t>Pavilón G - telocvičňa</t>
  </si>
  <si>
    <t>JKSO:</t>
  </si>
  <si>
    <t>KS:</t>
  </si>
  <si>
    <t>Miesto:</t>
  </si>
  <si>
    <t xml:space="preserve"> </t>
  </si>
  <si>
    <t>Dátum:</t>
  </si>
  <si>
    <t>29. 1. 2019</t>
  </si>
  <si>
    <t>Objednávateľ:</t>
  </si>
  <si>
    <t>IČO:</t>
  </si>
  <si>
    <t>Spojená škola, J.A.Komenského 5, 048 01 Rožňava</t>
  </si>
  <si>
    <t>IČO DPH:</t>
  </si>
  <si>
    <t>Zhotoviteľ:</t>
  </si>
  <si>
    <t>Projektant:</t>
  </si>
  <si>
    <t>50076019</t>
  </si>
  <si>
    <t>BPM ELEKTRO s.r.o.</t>
  </si>
  <si>
    <t>True</t>
  </si>
  <si>
    <t>0,01</t>
  </si>
  <si>
    <t>Spracovateľ:</t>
  </si>
  <si>
    <t>Ing. Peter BULIK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</si>
  <si>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</si>
  <si>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</si>
  <si>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</si>
  <si>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</si>
  <si>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</si>
  <si>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</si>
  <si>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</si>
  <si>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</si>
  <si>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</si>
  <si>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</si>
  <si>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</si>
  <si>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</si>
  <si>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</si>
  <si>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</si>
  <si>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</si>
  <si>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</si>
  <si>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</si>
  <si>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</si>
  <si>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</si>
  <si>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</si>
  <si>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</si>
  <si>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</si>
  <si>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</si>
  <si>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</si>
  <si>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</si>
  <si>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</si>
  <si>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</si>
  <si>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</si>
  <si>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</si>
  <si>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</si>
  <si>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</si>
  <si>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</si>
  <si>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</si>
  <si>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</si>
  <si>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</si>
  <si>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</si>
  <si>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</si>
  <si>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</si>
  <si>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</si>
  <si>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</si>
  <si>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</si>
  <si>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</si>
  <si>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{134dbaf8-6181-41d3-bb04-fd4b5e7f8f0b}</t>
  </si>
  <si>
    <t>{00000000-0000-0000-0000-000000000000}</t>
  </si>
  <si>
    <t>/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</si>
  <si>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</si>
  <si>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</si>
  <si>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</si>
  <si>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</si>
  <si>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</si>
  <si>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</si>
  <si>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</si>
  <si>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</si>
  <si>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</si>
  <si>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</si>
  <si>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</si>
  <si>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</si>
  <si>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</si>
  <si>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</si>
  <si>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</si>
  <si>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</si>
  <si>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</si>
  <si>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</si>
  <si>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</si>
  <si>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M - Práce a dodávky M</t>
  </si>
  <si>
    <t xml:space="preserve">    21-M - Elektromontáže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</si>
  <si>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</si>
  <si>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</si>
  <si>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</si>
  <si>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</si>
  <si>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</si>
  <si>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</si>
  <si>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</si>
  <si>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</si>
  <si>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</si>
  <si>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</si>
  <si>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</si>
  <si>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</si>
  <si>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</si>
  <si>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</si>
  <si>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</si>
  <si>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3</t>
  </si>
  <si>
    <t>ROZPOCET</t>
  </si>
  <si>
    <t>37</t>
  </si>
  <si>
    <t>M</t>
  </si>
  <si>
    <t>2830406000</t>
  </si>
  <si>
    <t>Hmoždinka so skrutkou   8x40 mm  typ:  T8CS-PA</t>
  </si>
  <si>
    <t>ks</t>
  </si>
  <si>
    <t>128</t>
  </si>
  <si>
    <t>2</t>
  </si>
  <si>
    <t>-1745436374</t>
  </si>
  <si>
    <t>38</t>
  </si>
  <si>
    <t>K</t>
  </si>
  <si>
    <t>210010002</t>
  </si>
  <si>
    <t>Rúrka elektroinštalačná 20mm</t>
  </si>
  <si>
    <t>m</t>
  </si>
  <si>
    <t>64</t>
  </si>
  <si>
    <t>-8155056</t>
  </si>
  <si>
    <t>39</t>
  </si>
  <si>
    <t>3450527600</t>
  </si>
  <si>
    <t>Spojka na rúrku 20mm</t>
  </si>
  <si>
    <t>-1271846912</t>
  </si>
  <si>
    <t>40</t>
  </si>
  <si>
    <t>3450722200</t>
  </si>
  <si>
    <t>Rúrka PVC 20mm</t>
  </si>
  <si>
    <t>1688159738</t>
  </si>
  <si>
    <t>61</t>
  </si>
  <si>
    <t>345710037400</t>
  </si>
  <si>
    <t>Príchytka pre rúrku z PVC CL 20</t>
  </si>
  <si>
    <t>1749393466</t>
  </si>
  <si>
    <t>62</t>
  </si>
  <si>
    <t>210010003</t>
  </si>
  <si>
    <t>Rúrka elektroinštalačná 25mm</t>
  </si>
  <si>
    <t>1852628784</t>
  </si>
  <si>
    <t>63</t>
  </si>
  <si>
    <t>345710011000</t>
  </si>
  <si>
    <t>Rúrka ohybná PVC 25mm</t>
  </si>
  <si>
    <t>229294827</t>
  </si>
  <si>
    <t>345710019500</t>
  </si>
  <si>
    <t>Spojka na rúrku 25mm</t>
  </si>
  <si>
    <t>-1076020812</t>
  </si>
  <si>
    <t>65</t>
  </si>
  <si>
    <t>345710037401</t>
  </si>
  <si>
    <t>Príchytka pre rúrku z PVC CL 25</t>
  </si>
  <si>
    <t>943025425</t>
  </si>
  <si>
    <t>34</t>
  </si>
  <si>
    <t>210010108</t>
  </si>
  <si>
    <t>Lišta elektroinštalačná z PVC 24x22, uložená pevne, vkladacia</t>
  </si>
  <si>
    <t>1144120816</t>
  </si>
  <si>
    <t>35</t>
  </si>
  <si>
    <t>345750065500</t>
  </si>
  <si>
    <t>Lišta vkladacia z PVC LV 24x22 mm, KOPOS</t>
  </si>
  <si>
    <t>35145981</t>
  </si>
  <si>
    <t>32</t>
  </si>
  <si>
    <t>210010111</t>
  </si>
  <si>
    <t>Lišta elektroinštalačná z PVC 60x40, uložená pevne, vkladacia</t>
  </si>
  <si>
    <t>-1923343625</t>
  </si>
  <si>
    <t>33</t>
  </si>
  <si>
    <t>345750064400</t>
  </si>
  <si>
    <t>Lišta hranatá z PVC, LH 60X40 mm, KOPOS</t>
  </si>
  <si>
    <t>-1039966322</t>
  </si>
  <si>
    <t>41</t>
  </si>
  <si>
    <t>210010351</t>
  </si>
  <si>
    <t>Krabicová rozvodka z lisovaného izolantu vrátane ukončenia káblov a zapojenia vodičov typ 6455-11 do 4 m</t>
  </si>
  <si>
    <t>-1633615478</t>
  </si>
  <si>
    <t>42</t>
  </si>
  <si>
    <t>3450927000</t>
  </si>
  <si>
    <t>Krabica 6455-11 acid</t>
  </si>
  <si>
    <t>338227975</t>
  </si>
  <si>
    <t>43</t>
  </si>
  <si>
    <t>210110001</t>
  </si>
  <si>
    <t xml:space="preserve">Jednopólový spínač - radenie 1, nástenný pre prostredie obyčajné alebo vlhké vrátane zapojenia </t>
  </si>
  <si>
    <t>611644001</t>
  </si>
  <si>
    <t>44</t>
  </si>
  <si>
    <t>3450201320</t>
  </si>
  <si>
    <t>Spínač 1 do vlhka 3553-01629</t>
  </si>
  <si>
    <t>2133192112</t>
  </si>
  <si>
    <t>48</t>
  </si>
  <si>
    <t>210110003</t>
  </si>
  <si>
    <t>Sériový spínač (prepínač) -  radenie 5, nástenný pre prostredie obyčajné alebo vlhké vrátane zapojenia</t>
  </si>
  <si>
    <t>1808008600</t>
  </si>
  <si>
    <t>49</t>
  </si>
  <si>
    <t>345330000200</t>
  </si>
  <si>
    <t>Prepínač CALSSIC do vlhka 3553-05629 radenie 5, IP44, ABB</t>
  </si>
  <si>
    <t>596900352</t>
  </si>
  <si>
    <t>50</t>
  </si>
  <si>
    <t>210110004</t>
  </si>
  <si>
    <t>Striedavý spínač (prepínač) - radenie 6, nástenný pre prostredie obyčajné alebo vlhké vrátane zapojenia</t>
  </si>
  <si>
    <t>665496222</t>
  </si>
  <si>
    <t>51</t>
  </si>
  <si>
    <t>345330000500</t>
  </si>
  <si>
    <t>Prepínač CLASSIC do vlhka 3553-06629 radenie 6, IP44, ABB</t>
  </si>
  <si>
    <t>897346109</t>
  </si>
  <si>
    <t>52</t>
  </si>
  <si>
    <t>210110005</t>
  </si>
  <si>
    <t>Krížový spínač (prepínač) - radenie 7, nástenný pre prostredie obyčajné alebo vlhké vrátane zapojenia</t>
  </si>
  <si>
    <t>-1794558691</t>
  </si>
  <si>
    <t>53</t>
  </si>
  <si>
    <t>345330000800</t>
  </si>
  <si>
    <t>Prepínač CALSSIC do vlhka 3553-07629 radenie 7, IP44, ABB</t>
  </si>
  <si>
    <t>1556220811</t>
  </si>
  <si>
    <t>56</t>
  </si>
  <si>
    <t>210111031</t>
  </si>
  <si>
    <t>Domová zásuvka v krabici pre vonkajšie prostredie 10/16 A 250 V 2P + Z</t>
  </si>
  <si>
    <t>-867328574</t>
  </si>
  <si>
    <t>57</t>
  </si>
  <si>
    <t>345510005700</t>
  </si>
  <si>
    <t>Zásuvka 5517-2790, dvojpólová, kryté pre vlhké prostredie, 10/16 A</t>
  </si>
  <si>
    <t>-1077699210</t>
  </si>
  <si>
    <t>54</t>
  </si>
  <si>
    <t>210111127</t>
  </si>
  <si>
    <t>Priemyslová zásuvka nástenná 400 V,IP 67, typ IZG 3253 vrátane zapojenia 3P +N+ PE</t>
  </si>
  <si>
    <t>-1185165813</t>
  </si>
  <si>
    <t>55</t>
  </si>
  <si>
    <t>345510003800</t>
  </si>
  <si>
    <t>Zásuvka nástenná IZS 3253 32A 5P IP44, SEZ</t>
  </si>
  <si>
    <t>465042063</t>
  </si>
  <si>
    <t>30</t>
  </si>
  <si>
    <t>210190001</t>
  </si>
  <si>
    <t>Montáž oceľoplechovej rozvodnice do váhy 20 kg (rozvádzače spínania osvetlenia v telocvični)</t>
  </si>
  <si>
    <t>606548881</t>
  </si>
  <si>
    <t>31</t>
  </si>
  <si>
    <t>283050</t>
  </si>
  <si>
    <t>Rozvádzač spínania osvetlenia v telocvičniach  podľa projektovej dokumentácie</t>
  </si>
  <si>
    <t>256</t>
  </si>
  <si>
    <t>2019367900</t>
  </si>
  <si>
    <t>27</t>
  </si>
  <si>
    <t>210190002</t>
  </si>
  <si>
    <t>Montáž oceľoplechovej rozvodnice do váhy 50 kg (hlavný rozvádzač)</t>
  </si>
  <si>
    <t>-685311371</t>
  </si>
  <si>
    <t>26</t>
  </si>
  <si>
    <t>283049</t>
  </si>
  <si>
    <t>Rozvádzač hlavný s náplňou podľa projektovej dokumentácie</t>
  </si>
  <si>
    <t>-399867470</t>
  </si>
  <si>
    <t>210203041</t>
  </si>
  <si>
    <t>A - Montáž a zapojenie stropného LED</t>
  </si>
  <si>
    <t>585943936</t>
  </si>
  <si>
    <t>4</t>
  </si>
  <si>
    <t>34800000002</t>
  </si>
  <si>
    <t xml:space="preserve">A - Svietidlo LED 18W, 4000K, 1400lm </t>
  </si>
  <si>
    <t>1148182944</t>
  </si>
  <si>
    <t>5</t>
  </si>
  <si>
    <t>210203042</t>
  </si>
  <si>
    <t>B - Montáž a zapojenie stropného LED</t>
  </si>
  <si>
    <t>1358370873</t>
  </si>
  <si>
    <t>6</t>
  </si>
  <si>
    <t>34800000003</t>
  </si>
  <si>
    <t xml:space="preserve">B - Svietidlo LED 36W, 4000K, 2800lm </t>
  </si>
  <si>
    <t>-191942034</t>
  </si>
  <si>
    <t>210203040</t>
  </si>
  <si>
    <t>C - Montáž a zapojenie stropného LED svietidla</t>
  </si>
  <si>
    <t>7236185</t>
  </si>
  <si>
    <t>34800000001</t>
  </si>
  <si>
    <t xml:space="preserve">C - Svietidlo LED 200W, 4000K, 21000lm </t>
  </si>
  <si>
    <t>-653388129</t>
  </si>
  <si>
    <t>66</t>
  </si>
  <si>
    <t>34800000001.1</t>
  </si>
  <si>
    <t>C - konzola na uchytenie svietidla</t>
  </si>
  <si>
    <t>381314193</t>
  </si>
  <si>
    <t>7</t>
  </si>
  <si>
    <t>210203043</t>
  </si>
  <si>
    <t>D - Montáž a zapojenie nástenného LED svietidla</t>
  </si>
  <si>
    <t>1728390863</t>
  </si>
  <si>
    <t>8</t>
  </si>
  <si>
    <t>34800000004</t>
  </si>
  <si>
    <t xml:space="preserve">D - Svietidlo so senzorom LED 9W, 4000K, 500lm </t>
  </si>
  <si>
    <t>1887399159</t>
  </si>
  <si>
    <t>9</t>
  </si>
  <si>
    <t>210203044</t>
  </si>
  <si>
    <t>E - Montáž a zapojenie nástenného núdzového LED svietidla</t>
  </si>
  <si>
    <t>-1522714342</t>
  </si>
  <si>
    <t>24</t>
  </si>
  <si>
    <t>348150000500</t>
  </si>
  <si>
    <t>E - Svietidlo núdzové nástenné so svetelným zdrojom LED 1x3,2W, 1 hod., IP22, len núdzový režim</t>
  </si>
  <si>
    <t>-2080446836</t>
  </si>
  <si>
    <t>22</t>
  </si>
  <si>
    <t>210203045</t>
  </si>
  <si>
    <t>F - Montáž a zapojenie nástenného LED svietidla</t>
  </si>
  <si>
    <t>-1962632994</t>
  </si>
  <si>
    <t>23</t>
  </si>
  <si>
    <t>34800000006</t>
  </si>
  <si>
    <t xml:space="preserve">F - Svietidlo nástenné LED, 9W, 4000K, 450lm   </t>
  </si>
  <si>
    <t>-679624243</t>
  </si>
  <si>
    <t>11</t>
  </si>
  <si>
    <t>210800107</t>
  </si>
  <si>
    <t>Kábel medený uložený voľne CYKY 450/750 V 3x1,5</t>
  </si>
  <si>
    <t>-1919482192</t>
  </si>
  <si>
    <t>12</t>
  </si>
  <si>
    <t>341110000700</t>
  </si>
  <si>
    <t>Kábel medený CYKY 3x1,5 mm2</t>
  </si>
  <si>
    <t>-553847721</t>
  </si>
  <si>
    <t>13</t>
  </si>
  <si>
    <t>210800108</t>
  </si>
  <si>
    <t>Kábel medený uložený voľne CYKY 450/750 V 3x2,5</t>
  </si>
  <si>
    <t>50948728</t>
  </si>
  <si>
    <t>14</t>
  </si>
  <si>
    <t>341110000800</t>
  </si>
  <si>
    <t>Kábel medený CYKY 3x2,5 mm2</t>
  </si>
  <si>
    <t>1207887427</t>
  </si>
  <si>
    <t>15</t>
  </si>
  <si>
    <t>210800119</t>
  </si>
  <si>
    <t>Kábel medený uložený voľne CYKY 450/750 V 5x2,5</t>
  </si>
  <si>
    <t>1438067334</t>
  </si>
  <si>
    <t>16</t>
  </si>
  <si>
    <t>341110001900</t>
  </si>
  <si>
    <t>Kábel medený CYKY 5x2,5 mm2</t>
  </si>
  <si>
    <t>-1727632699</t>
  </si>
  <si>
    <t>17</t>
  </si>
  <si>
    <t>210800121</t>
  </si>
  <si>
    <t>Kábel medený uložený voľne CYKY 450/750 V 5x4</t>
  </si>
  <si>
    <t>1194181212</t>
  </si>
  <si>
    <t>18</t>
  </si>
  <si>
    <t>341110002100</t>
  </si>
  <si>
    <t>Kábel medený CYKY 5x4 mm2</t>
  </si>
  <si>
    <t>1858330061</t>
  </si>
  <si>
    <t>29</t>
  </si>
  <si>
    <t>210110082</t>
  </si>
  <si>
    <t>Sporáková prípojka typ 39563 - 23C, pre zapustenú montáž vrátane tlejivky</t>
  </si>
  <si>
    <t>-1584332969</t>
  </si>
  <si>
    <t>28</t>
  </si>
  <si>
    <t>345320003600</t>
  </si>
  <si>
    <t>Vypínač TANGO nástenný, šporáková prípojka so signálkou 39563-23 radenie 3, ABB</t>
  </si>
  <si>
    <t>1754222277</t>
  </si>
  <si>
    <t>210800124</t>
  </si>
  <si>
    <t>Kábel medený uložený voľne CYKY 450/750 V 5x16</t>
  </si>
  <si>
    <t>-1129509361</t>
  </si>
  <si>
    <t>21</t>
  </si>
  <si>
    <t>341110002400</t>
  </si>
  <si>
    <t>Kábel medený CYKY 5x16 mm2</t>
  </si>
  <si>
    <t>-1142379188</t>
  </si>
  <si>
    <t>67</t>
  </si>
  <si>
    <t>HZS000311</t>
  </si>
  <si>
    <t>Prenájom lešenia</t>
  </si>
  <si>
    <t>hod</t>
  </si>
  <si>
    <t>512</t>
  </si>
  <si>
    <t>1562055626</t>
  </si>
  <si>
    <t>45</t>
  </si>
  <si>
    <t>HZS000312</t>
  </si>
  <si>
    <t>Nešpecifikované práce</t>
  </si>
  <si>
    <t>1117453497</t>
  </si>
  <si>
    <t>59</t>
  </si>
  <si>
    <t>HZS000313</t>
  </si>
  <si>
    <t>Demontáž pôvodného vedenia a svietidiel</t>
  </si>
  <si>
    <t>690880874</t>
  </si>
  <si>
    <t>60</t>
  </si>
  <si>
    <t>HZS000320</t>
  </si>
  <si>
    <t>Posuvné lešenie výšky 8m</t>
  </si>
  <si>
    <t>-227326375</t>
  </si>
  <si>
    <t>46</t>
  </si>
  <si>
    <t>MV</t>
  </si>
  <si>
    <t>Murárske výpomoci (vyspravenie stien)</t>
  </si>
  <si>
    <t>%</t>
  </si>
  <si>
    <t>-129135015</t>
  </si>
  <si>
    <t>47</t>
  </si>
  <si>
    <t>PM</t>
  </si>
  <si>
    <t>Podružný materiál</t>
  </si>
  <si>
    <t>352318417</t>
  </si>
  <si>
    <t>36</t>
  </si>
  <si>
    <t>000400022</t>
  </si>
  <si>
    <t>Zakreslenie skutočného stavu</t>
  </si>
  <si>
    <t>1024</t>
  </si>
  <si>
    <t>-147016972</t>
  </si>
  <si>
    <t>58</t>
  </si>
  <si>
    <t>000400023</t>
  </si>
  <si>
    <t>Východisková odborná prehliadka a skúška</t>
  </si>
  <si>
    <t>298468543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</si>
</sst>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49" fontId="31" fillId="0" borderId="25" xfId="0" applyNumberFormat="1" applyFont="1" applyBorder="1" applyAlignment="1" applyProtection="1">
      <alignment horizontal="left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167" fontId="31" fillId="0" borderId="25" xfId="0" applyNumberFormat="1" applyFont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31" fillId="0" borderId="25" xfId="0" applyFont="1" applyBorder="1" applyAlignment="1" applyProtection="1">
      <alignment horizontal="left" vertical="center" wrapText="1"/>
      <protection locked="0"/>
    </xf>
    <xf numFmtId="167" fontId="31" fillId="0" borderId="25" xfId="0" applyNumberFormat="1" applyFont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22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3"/>
  <sheetViews>
    <sheetView showGridLines="0" workbookViewId="0">
      <pane ySplit="1" topLeftCell="A93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 x14ac:dyDescent="0.3">
      <c r="C2" s="150" t="s">
        <v>7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R2" s="185" t="s">
        <v>8</v>
      </c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18" t="s">
        <v>9</v>
      </c>
      <c r="BT2" s="18" t="s">
        <v>10</v>
      </c>
    </row>
    <row r="3" spans="1:73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50000000000003" customHeight="1" x14ac:dyDescent="0.3">
      <c r="B4" s="22"/>
      <c r="C4" s="152" t="s">
        <v>11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23"/>
      <c r="AS4" s="17" t="s">
        <v>12</v>
      </c>
      <c r="BS4" s="18" t="s">
        <v>9</v>
      </c>
    </row>
    <row r="5" spans="1:73" ht="14.45" customHeight="1" x14ac:dyDescent="0.3">
      <c r="B5" s="22"/>
      <c r="C5" s="24"/>
      <c r="D5" s="25" t="s">
        <v>13</v>
      </c>
      <c r="E5" s="24"/>
      <c r="F5" s="24"/>
      <c r="G5" s="24"/>
      <c r="H5" s="24"/>
      <c r="I5" s="24"/>
      <c r="J5" s="24"/>
      <c r="K5" s="154" t="s">
        <v>14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24"/>
      <c r="AQ5" s="23"/>
      <c r="BS5" s="18" t="s">
        <v>9</v>
      </c>
    </row>
    <row r="6" spans="1:73" ht="36.950000000000003" customHeight="1" x14ac:dyDescent="0.3">
      <c r="B6" s="22"/>
      <c r="C6" s="24"/>
      <c r="D6" s="27" t="s">
        <v>15</v>
      </c>
      <c r="E6" s="24"/>
      <c r="F6" s="24"/>
      <c r="G6" s="24"/>
      <c r="H6" s="24"/>
      <c r="I6" s="24"/>
      <c r="J6" s="24"/>
      <c r="K6" s="156" t="s">
        <v>16</v>
      </c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24"/>
      <c r="AQ6" s="23"/>
      <c r="BS6" s="18" t="s">
        <v>9</v>
      </c>
    </row>
    <row r="7" spans="1:73" ht="14.45" customHeight="1" x14ac:dyDescent="0.3">
      <c r="B7" s="22"/>
      <c r="C7" s="24"/>
      <c r="D7" s="28" t="s">
        <v>17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18</v>
      </c>
      <c r="AL7" s="24"/>
      <c r="AM7" s="24"/>
      <c r="AN7" s="26" t="s">
        <v>5</v>
      </c>
      <c r="AO7" s="24"/>
      <c r="AP7" s="24"/>
      <c r="AQ7" s="23"/>
      <c r="BS7" s="18" t="s">
        <v>9</v>
      </c>
    </row>
    <row r="8" spans="1:73" ht="14.45" customHeight="1" x14ac:dyDescent="0.3">
      <c r="B8" s="22"/>
      <c r="C8" s="24"/>
      <c r="D8" s="28" t="s">
        <v>19</v>
      </c>
      <c r="E8" s="24"/>
      <c r="F8" s="24"/>
      <c r="G8" s="24"/>
      <c r="H8" s="24"/>
      <c r="I8" s="24"/>
      <c r="J8" s="24"/>
      <c r="K8" s="26" t="s">
        <v>20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21</v>
      </c>
      <c r="AL8" s="24"/>
      <c r="AM8" s="24"/>
      <c r="AN8" s="26" t="s">
        <v>22</v>
      </c>
      <c r="AO8" s="24"/>
      <c r="AP8" s="24"/>
      <c r="AQ8" s="23"/>
      <c r="BS8" s="18" t="s">
        <v>9</v>
      </c>
    </row>
    <row r="9" spans="1:73" ht="14.45" customHeight="1" x14ac:dyDescent="0.3">
      <c r="B9" s="2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BS9" s="18" t="s">
        <v>9</v>
      </c>
    </row>
    <row r="10" spans="1:73" ht="14.45" customHeight="1" x14ac:dyDescent="0.3">
      <c r="B10" s="22"/>
      <c r="C10" s="24"/>
      <c r="D10" s="28" t="s">
        <v>23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24</v>
      </c>
      <c r="AL10" s="24"/>
      <c r="AM10" s="24"/>
      <c r="AN10" s="26" t="s">
        <v>5</v>
      </c>
      <c r="AO10" s="24"/>
      <c r="AP10" s="24"/>
      <c r="AQ10" s="23"/>
      <c r="BS10" s="18" t="s">
        <v>9</v>
      </c>
    </row>
    <row r="11" spans="1:73" ht="18.399999999999999" customHeight="1" x14ac:dyDescent="0.3">
      <c r="B11" s="22"/>
      <c r="C11" s="24"/>
      <c r="D11" s="24"/>
      <c r="E11" s="26" t="s">
        <v>25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26</v>
      </c>
      <c r="AL11" s="24"/>
      <c r="AM11" s="24"/>
      <c r="AN11" s="26" t="s">
        <v>5</v>
      </c>
      <c r="AO11" s="24"/>
      <c r="AP11" s="24"/>
      <c r="AQ11" s="23"/>
      <c r="BS11" s="18" t="s">
        <v>9</v>
      </c>
    </row>
    <row r="12" spans="1:73" ht="6.95" customHeight="1" x14ac:dyDescent="0.3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BS12" s="18" t="s">
        <v>9</v>
      </c>
    </row>
    <row r="13" spans="1:73" ht="14.45" customHeight="1" x14ac:dyDescent="0.3">
      <c r="B13" s="22"/>
      <c r="C13" s="24"/>
      <c r="D13" s="28" t="s">
        <v>27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24</v>
      </c>
      <c r="AL13" s="24"/>
      <c r="AM13" s="24"/>
      <c r="AN13" s="26" t="s">
        <v>5</v>
      </c>
      <c r="AO13" s="24"/>
      <c r="AP13" s="24"/>
      <c r="AQ13" s="23"/>
      <c r="BS13" s="18" t="s">
        <v>9</v>
      </c>
    </row>
    <row r="14" spans="1:73" x14ac:dyDescent="0.3">
      <c r="B14" s="22"/>
      <c r="C14" s="24"/>
      <c r="D14" s="24"/>
      <c r="E14" s="26" t="s">
        <v>20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26</v>
      </c>
      <c r="AL14" s="24"/>
      <c r="AM14" s="24"/>
      <c r="AN14" s="26" t="s">
        <v>5</v>
      </c>
      <c r="AO14" s="24"/>
      <c r="AP14" s="24"/>
      <c r="AQ14" s="23"/>
      <c r="BS14" s="18" t="s">
        <v>9</v>
      </c>
    </row>
    <row r="15" spans="1:73" ht="6.95" customHeight="1" x14ac:dyDescent="0.3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BS15" s="18" t="s">
        <v>6</v>
      </c>
    </row>
    <row r="16" spans="1:73" ht="14.45" customHeight="1" x14ac:dyDescent="0.3">
      <c r="B16" s="22"/>
      <c r="C16" s="24"/>
      <c r="D16" s="28" t="s">
        <v>28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24</v>
      </c>
      <c r="AL16" s="24"/>
      <c r="AM16" s="24"/>
      <c r="AN16" s="26" t="s">
        <v>29</v>
      </c>
      <c r="AO16" s="24"/>
      <c r="AP16" s="24"/>
      <c r="AQ16" s="23"/>
      <c r="BS16" s="18" t="s">
        <v>6</v>
      </c>
    </row>
    <row r="17" spans="2:71" ht="18.399999999999999" customHeight="1" x14ac:dyDescent="0.3">
      <c r="B17" s="22"/>
      <c r="C17" s="24"/>
      <c r="D17" s="24"/>
      <c r="E17" s="26" t="s">
        <v>30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26</v>
      </c>
      <c r="AL17" s="24"/>
      <c r="AM17" s="24"/>
      <c r="AN17" s="26" t="s">
        <v>5</v>
      </c>
      <c r="AO17" s="24"/>
      <c r="AP17" s="24"/>
      <c r="AQ17" s="23"/>
      <c r="BS17" s="18" t="s">
        <v>31</v>
      </c>
    </row>
    <row r="18" spans="2:71" ht="6.95" customHeight="1" x14ac:dyDescent="0.3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BS18" s="18" t="s">
        <v>32</v>
      </c>
    </row>
    <row r="19" spans="2:71" ht="14.45" customHeight="1" x14ac:dyDescent="0.3">
      <c r="B19" s="22"/>
      <c r="C19" s="24"/>
      <c r="D19" s="28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24</v>
      </c>
      <c r="AL19" s="24"/>
      <c r="AM19" s="24"/>
      <c r="AN19" s="26" t="s">
        <v>5</v>
      </c>
      <c r="AO19" s="24"/>
      <c r="AP19" s="24"/>
      <c r="AQ19" s="23"/>
      <c r="BS19" s="18" t="s">
        <v>32</v>
      </c>
    </row>
    <row r="20" spans="2:71" ht="18.399999999999999" customHeight="1" x14ac:dyDescent="0.3">
      <c r="B20" s="22"/>
      <c r="C20" s="24"/>
      <c r="D20" s="24"/>
      <c r="E20" s="26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26</v>
      </c>
      <c r="AL20" s="24"/>
      <c r="AM20" s="24"/>
      <c r="AN20" s="26" t="s">
        <v>5</v>
      </c>
      <c r="AO20" s="24"/>
      <c r="AP20" s="24"/>
      <c r="AQ20" s="23"/>
    </row>
    <row r="21" spans="2:71" ht="6.95" customHeight="1" x14ac:dyDescent="0.3"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</row>
    <row r="22" spans="2:71" x14ac:dyDescent="0.3">
      <c r="B22" s="22"/>
      <c r="C22" s="24"/>
      <c r="D22" s="28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</row>
    <row r="23" spans="2:71" ht="16.5" customHeight="1" x14ac:dyDescent="0.3">
      <c r="B23" s="22"/>
      <c r="C23" s="24"/>
      <c r="D23" s="24"/>
      <c r="E23" s="157" t="s">
        <v>5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24"/>
      <c r="AP23" s="24"/>
      <c r="AQ23" s="23"/>
    </row>
    <row r="24" spans="2:71" ht="6.95" customHeight="1" x14ac:dyDescent="0.3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</row>
    <row r="25" spans="2:71" ht="6.95" customHeight="1" x14ac:dyDescent="0.3">
      <c r="B25" s="22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3"/>
    </row>
    <row r="26" spans="2:71" ht="14.45" customHeight="1" x14ac:dyDescent="0.3">
      <c r="B26" s="22"/>
      <c r="C26" s="24"/>
      <c r="D26" s="30" t="s">
        <v>36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58">
        <f>ROUND(AG87,2)</f>
        <v>0</v>
      </c>
      <c r="AL26" s="155"/>
      <c r="AM26" s="155"/>
      <c r="AN26" s="155"/>
      <c r="AO26" s="155"/>
      <c r="AP26" s="24"/>
      <c r="AQ26" s="23"/>
    </row>
    <row r="27" spans="2:71" ht="14.45" customHeight="1" x14ac:dyDescent="0.3">
      <c r="B27" s="22"/>
      <c r="C27" s="24"/>
      <c r="D27" s="30" t="s">
        <v>37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58">
        <f>ROUND(AG90,2)</f>
        <v>0</v>
      </c>
      <c r="AL27" s="158"/>
      <c r="AM27" s="158"/>
      <c r="AN27" s="158"/>
      <c r="AO27" s="158"/>
      <c r="AP27" s="24"/>
      <c r="AQ27" s="23"/>
    </row>
    <row r="28" spans="2:71" s="1" customFormat="1" ht="6.95" customHeight="1" x14ac:dyDescent="0.3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 x14ac:dyDescent="0.3">
      <c r="B29" s="31"/>
      <c r="C29" s="32"/>
      <c r="D29" s="34" t="s">
        <v>38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59">
        <f>ROUND(AK26+AK27,2)</f>
        <v>0</v>
      </c>
      <c r="AL29" s="160"/>
      <c r="AM29" s="160"/>
      <c r="AN29" s="160"/>
      <c r="AO29" s="160"/>
      <c r="AP29" s="32"/>
      <c r="AQ29" s="33"/>
    </row>
    <row r="30" spans="2:71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 x14ac:dyDescent="0.3">
      <c r="B31" s="36"/>
      <c r="C31" s="37"/>
      <c r="D31" s="38" t="s">
        <v>39</v>
      </c>
      <c r="E31" s="37"/>
      <c r="F31" s="38" t="s">
        <v>40</v>
      </c>
      <c r="G31" s="37"/>
      <c r="H31" s="37"/>
      <c r="I31" s="37"/>
      <c r="J31" s="37"/>
      <c r="K31" s="37"/>
      <c r="L31" s="161">
        <v>0.2</v>
      </c>
      <c r="M31" s="162"/>
      <c r="N31" s="162"/>
      <c r="O31" s="162"/>
      <c r="P31" s="37"/>
      <c r="Q31" s="37"/>
      <c r="R31" s="37"/>
      <c r="S31" s="37"/>
      <c r="T31" s="40" t="s">
        <v>41</v>
      </c>
      <c r="U31" s="37"/>
      <c r="V31" s="37"/>
      <c r="W31" s="163">
        <f>ROUND(AZ87+SUM(CD91),2)</f>
        <v>0</v>
      </c>
      <c r="X31" s="162"/>
      <c r="Y31" s="162"/>
      <c r="Z31" s="162"/>
      <c r="AA31" s="162"/>
      <c r="AB31" s="162"/>
      <c r="AC31" s="162"/>
      <c r="AD31" s="162"/>
      <c r="AE31" s="162"/>
      <c r="AF31" s="37"/>
      <c r="AG31" s="37"/>
      <c r="AH31" s="37"/>
      <c r="AI31" s="37"/>
      <c r="AJ31" s="37"/>
      <c r="AK31" s="163">
        <f>ROUND(AV87+SUM(BY91),2)</f>
        <v>0</v>
      </c>
      <c r="AL31" s="162"/>
      <c r="AM31" s="162"/>
      <c r="AN31" s="162"/>
      <c r="AO31" s="162"/>
      <c r="AP31" s="37"/>
      <c r="AQ31" s="41"/>
    </row>
    <row r="32" spans="2:71" s="2" customFormat="1" ht="14.45" customHeight="1" x14ac:dyDescent="0.3">
      <c r="B32" s="36"/>
      <c r="C32" s="37"/>
      <c r="D32" s="37"/>
      <c r="E32" s="37"/>
      <c r="F32" s="38" t="s">
        <v>42</v>
      </c>
      <c r="G32" s="37"/>
      <c r="H32" s="37"/>
      <c r="I32" s="37"/>
      <c r="J32" s="37"/>
      <c r="K32" s="37"/>
      <c r="L32" s="161">
        <v>0.2</v>
      </c>
      <c r="M32" s="162"/>
      <c r="N32" s="162"/>
      <c r="O32" s="162"/>
      <c r="P32" s="37"/>
      <c r="Q32" s="37"/>
      <c r="R32" s="37"/>
      <c r="S32" s="37"/>
      <c r="T32" s="40" t="s">
        <v>41</v>
      </c>
      <c r="U32" s="37"/>
      <c r="V32" s="37"/>
      <c r="W32" s="163">
        <f>ROUND(BA87+SUM(CE91),2)</f>
        <v>0</v>
      </c>
      <c r="X32" s="162"/>
      <c r="Y32" s="162"/>
      <c r="Z32" s="162"/>
      <c r="AA32" s="162"/>
      <c r="AB32" s="162"/>
      <c r="AC32" s="162"/>
      <c r="AD32" s="162"/>
      <c r="AE32" s="162"/>
      <c r="AF32" s="37"/>
      <c r="AG32" s="37"/>
      <c r="AH32" s="37"/>
      <c r="AI32" s="37"/>
      <c r="AJ32" s="37"/>
      <c r="AK32" s="163">
        <f>ROUND(AW87+SUM(BZ91),2)</f>
        <v>0</v>
      </c>
      <c r="AL32" s="162"/>
      <c r="AM32" s="162"/>
      <c r="AN32" s="162"/>
      <c r="AO32" s="162"/>
      <c r="AP32" s="37"/>
      <c r="AQ32" s="41"/>
    </row>
    <row r="33" spans="2:43" s="2" customFormat="1" ht="14.45" hidden="1" customHeight="1" x14ac:dyDescent="0.3">
      <c r="B33" s="36"/>
      <c r="C33" s="37"/>
      <c r="D33" s="37"/>
      <c r="E33" s="37"/>
      <c r="F33" s="38" t="s">
        <v>43</v>
      </c>
      <c r="G33" s="37"/>
      <c r="H33" s="37"/>
      <c r="I33" s="37"/>
      <c r="J33" s="37"/>
      <c r="K33" s="37"/>
      <c r="L33" s="161">
        <v>0.2</v>
      </c>
      <c r="M33" s="162"/>
      <c r="N33" s="162"/>
      <c r="O33" s="162"/>
      <c r="P33" s="37"/>
      <c r="Q33" s="37"/>
      <c r="R33" s="37"/>
      <c r="S33" s="37"/>
      <c r="T33" s="40" t="s">
        <v>41</v>
      </c>
      <c r="U33" s="37"/>
      <c r="V33" s="37"/>
      <c r="W33" s="163">
        <f>ROUND(BB87+SUM(CF91),2)</f>
        <v>0</v>
      </c>
      <c r="X33" s="162"/>
      <c r="Y33" s="162"/>
      <c r="Z33" s="162"/>
      <c r="AA33" s="162"/>
      <c r="AB33" s="162"/>
      <c r="AC33" s="162"/>
      <c r="AD33" s="162"/>
      <c r="AE33" s="162"/>
      <c r="AF33" s="37"/>
      <c r="AG33" s="37"/>
      <c r="AH33" s="37"/>
      <c r="AI33" s="37"/>
      <c r="AJ33" s="37"/>
      <c r="AK33" s="163">
        <v>0</v>
      </c>
      <c r="AL33" s="162"/>
      <c r="AM33" s="162"/>
      <c r="AN33" s="162"/>
      <c r="AO33" s="162"/>
      <c r="AP33" s="37"/>
      <c r="AQ33" s="41"/>
    </row>
    <row r="34" spans="2:43" s="2" customFormat="1" ht="14.45" hidden="1" customHeight="1" x14ac:dyDescent="0.3">
      <c r="B34" s="36"/>
      <c r="C34" s="37"/>
      <c r="D34" s="37"/>
      <c r="E34" s="37"/>
      <c r="F34" s="38" t="s">
        <v>44</v>
      </c>
      <c r="G34" s="37"/>
      <c r="H34" s="37"/>
      <c r="I34" s="37"/>
      <c r="J34" s="37"/>
      <c r="K34" s="37"/>
      <c r="L34" s="161">
        <v>0.2</v>
      </c>
      <c r="M34" s="162"/>
      <c r="N34" s="162"/>
      <c r="O34" s="162"/>
      <c r="P34" s="37"/>
      <c r="Q34" s="37"/>
      <c r="R34" s="37"/>
      <c r="S34" s="37"/>
      <c r="T34" s="40" t="s">
        <v>41</v>
      </c>
      <c r="U34" s="37"/>
      <c r="V34" s="37"/>
      <c r="W34" s="163">
        <f>ROUND(BC87+SUM(CG91),2)</f>
        <v>0</v>
      </c>
      <c r="X34" s="162"/>
      <c r="Y34" s="162"/>
      <c r="Z34" s="162"/>
      <c r="AA34" s="162"/>
      <c r="AB34" s="162"/>
      <c r="AC34" s="162"/>
      <c r="AD34" s="162"/>
      <c r="AE34" s="162"/>
      <c r="AF34" s="37"/>
      <c r="AG34" s="37"/>
      <c r="AH34" s="37"/>
      <c r="AI34" s="37"/>
      <c r="AJ34" s="37"/>
      <c r="AK34" s="163">
        <v>0</v>
      </c>
      <c r="AL34" s="162"/>
      <c r="AM34" s="162"/>
      <c r="AN34" s="162"/>
      <c r="AO34" s="162"/>
      <c r="AP34" s="37"/>
      <c r="AQ34" s="41"/>
    </row>
    <row r="35" spans="2:43" s="2" customFormat="1" ht="14.45" hidden="1" customHeight="1" x14ac:dyDescent="0.3">
      <c r="B35" s="36"/>
      <c r="C35" s="37"/>
      <c r="D35" s="37"/>
      <c r="E35" s="37"/>
      <c r="F35" s="38" t="s">
        <v>45</v>
      </c>
      <c r="G35" s="37"/>
      <c r="H35" s="37"/>
      <c r="I35" s="37"/>
      <c r="J35" s="37"/>
      <c r="K35" s="37"/>
      <c r="L35" s="161">
        <v>0</v>
      </c>
      <c r="M35" s="162"/>
      <c r="N35" s="162"/>
      <c r="O35" s="162"/>
      <c r="P35" s="37"/>
      <c r="Q35" s="37"/>
      <c r="R35" s="37"/>
      <c r="S35" s="37"/>
      <c r="T35" s="40" t="s">
        <v>41</v>
      </c>
      <c r="U35" s="37"/>
      <c r="V35" s="37"/>
      <c r="W35" s="163">
        <f>ROUND(BD87+SUM(CH91),2)</f>
        <v>0</v>
      </c>
      <c r="X35" s="162"/>
      <c r="Y35" s="162"/>
      <c r="Z35" s="162"/>
      <c r="AA35" s="162"/>
      <c r="AB35" s="162"/>
      <c r="AC35" s="162"/>
      <c r="AD35" s="162"/>
      <c r="AE35" s="162"/>
      <c r="AF35" s="37"/>
      <c r="AG35" s="37"/>
      <c r="AH35" s="37"/>
      <c r="AI35" s="37"/>
      <c r="AJ35" s="37"/>
      <c r="AK35" s="163">
        <v>0</v>
      </c>
      <c r="AL35" s="162"/>
      <c r="AM35" s="162"/>
      <c r="AN35" s="162"/>
      <c r="AO35" s="162"/>
      <c r="AP35" s="37"/>
      <c r="AQ35" s="41"/>
    </row>
    <row r="36" spans="2:43" s="1" customFormat="1" ht="6.95" customHeight="1" x14ac:dyDescent="0.3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 x14ac:dyDescent="0.3">
      <c r="B37" s="31"/>
      <c r="C37" s="42"/>
      <c r="D37" s="43" t="s">
        <v>46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47</v>
      </c>
      <c r="U37" s="44"/>
      <c r="V37" s="44"/>
      <c r="W37" s="44"/>
      <c r="X37" s="164" t="s">
        <v>48</v>
      </c>
      <c r="Y37" s="165"/>
      <c r="Z37" s="165"/>
      <c r="AA37" s="165"/>
      <c r="AB37" s="165"/>
      <c r="AC37" s="44"/>
      <c r="AD37" s="44"/>
      <c r="AE37" s="44"/>
      <c r="AF37" s="44"/>
      <c r="AG37" s="44"/>
      <c r="AH37" s="44"/>
      <c r="AI37" s="44"/>
      <c r="AJ37" s="44"/>
      <c r="AK37" s="166">
        <f>SUM(AK29:AK35)</f>
        <v>0</v>
      </c>
      <c r="AL37" s="165"/>
      <c r="AM37" s="165"/>
      <c r="AN37" s="165"/>
      <c r="AO37" s="167"/>
      <c r="AP37" s="42"/>
      <c r="AQ37" s="33"/>
    </row>
    <row r="38" spans="2:43" s="1" customFormat="1" ht="14.4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 ht="13.5" x14ac:dyDescent="0.3"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</row>
    <row r="40" spans="2:43" ht="13.5" x14ac:dyDescent="0.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</row>
    <row r="41" spans="2:43" ht="13.5" x14ac:dyDescent="0.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</row>
    <row r="42" spans="2:43" ht="13.5" x14ac:dyDescent="0.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</row>
    <row r="43" spans="2:43" ht="13.5" x14ac:dyDescent="0.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</row>
    <row r="44" spans="2:43" ht="13.5" x14ac:dyDescent="0.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</row>
    <row r="45" spans="2:43" ht="13.5" x14ac:dyDescent="0.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</row>
    <row r="46" spans="2:43" ht="13.5" x14ac:dyDescent="0.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</row>
    <row r="47" spans="2:43" ht="13.5" x14ac:dyDescent="0.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</row>
    <row r="48" spans="2:43" ht="13.5" x14ac:dyDescent="0.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</row>
    <row r="49" spans="2:43" s="1" customFormat="1" x14ac:dyDescent="0.3">
      <c r="B49" s="31"/>
      <c r="C49" s="32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50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 ht="13.5" x14ac:dyDescent="0.3">
      <c r="B50" s="22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3"/>
    </row>
    <row r="51" spans="2:43" ht="13.5" x14ac:dyDescent="0.3">
      <c r="B51" s="22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3"/>
    </row>
    <row r="52" spans="2:43" ht="13.5" x14ac:dyDescent="0.3">
      <c r="B52" s="22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3"/>
    </row>
    <row r="53" spans="2:43" ht="13.5" x14ac:dyDescent="0.3">
      <c r="B53" s="22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3"/>
    </row>
    <row r="54" spans="2:43" ht="13.5" x14ac:dyDescent="0.3">
      <c r="B54" s="22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3"/>
    </row>
    <row r="55" spans="2:43" ht="13.5" x14ac:dyDescent="0.3">
      <c r="B55" s="22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3"/>
    </row>
    <row r="56" spans="2:43" ht="13.5" x14ac:dyDescent="0.3">
      <c r="B56" s="22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3"/>
    </row>
    <row r="57" spans="2:43" ht="13.5" x14ac:dyDescent="0.3">
      <c r="B57" s="22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3"/>
    </row>
    <row r="58" spans="2:43" s="1" customFormat="1" x14ac:dyDescent="0.3">
      <c r="B58" s="31"/>
      <c r="C58" s="32"/>
      <c r="D58" s="51" t="s">
        <v>51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52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51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52</v>
      </c>
      <c r="AN58" s="52"/>
      <c r="AO58" s="54"/>
      <c r="AP58" s="32"/>
      <c r="AQ58" s="33"/>
    </row>
    <row r="59" spans="2:43" ht="13.5" x14ac:dyDescent="0.3">
      <c r="B59" s="2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</row>
    <row r="60" spans="2:43" s="1" customFormat="1" x14ac:dyDescent="0.3">
      <c r="B60" s="31"/>
      <c r="C60" s="32"/>
      <c r="D60" s="46" t="s">
        <v>53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54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 ht="13.5" x14ac:dyDescent="0.3">
      <c r="B61" s="22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3"/>
    </row>
    <row r="62" spans="2:43" ht="13.5" x14ac:dyDescent="0.3">
      <c r="B62" s="22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3"/>
    </row>
    <row r="63" spans="2:43" ht="13.5" x14ac:dyDescent="0.3">
      <c r="B63" s="22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3"/>
    </row>
    <row r="64" spans="2:43" ht="13.5" x14ac:dyDescent="0.3">
      <c r="B64" s="22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3"/>
    </row>
    <row r="65" spans="2:43" ht="13.5" x14ac:dyDescent="0.3">
      <c r="B65" s="22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3"/>
    </row>
    <row r="66" spans="2:43" ht="13.5" x14ac:dyDescent="0.3">
      <c r="B66" s="22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3"/>
    </row>
    <row r="67" spans="2:43" ht="13.5" x14ac:dyDescent="0.3">
      <c r="B67" s="22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3"/>
    </row>
    <row r="68" spans="2:43" ht="13.5" x14ac:dyDescent="0.3">
      <c r="B68" s="22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3"/>
    </row>
    <row r="69" spans="2:43" s="1" customFormat="1" x14ac:dyDescent="0.3">
      <c r="B69" s="31"/>
      <c r="C69" s="32"/>
      <c r="D69" s="51" t="s">
        <v>51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52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51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52</v>
      </c>
      <c r="AN69" s="52"/>
      <c r="AO69" s="54"/>
      <c r="AP69" s="32"/>
      <c r="AQ69" s="33"/>
    </row>
    <row r="70" spans="2:43" s="1" customFormat="1" ht="6.95" customHeight="1" x14ac:dyDescent="0.3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 x14ac:dyDescent="0.3">
      <c r="B76" s="31"/>
      <c r="C76" s="152" t="s">
        <v>55</v>
      </c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33"/>
    </row>
    <row r="77" spans="2:43" s="3" customFormat="1" ht="14.45" customHeight="1" x14ac:dyDescent="0.3">
      <c r="B77" s="61"/>
      <c r="C77" s="28" t="s">
        <v>13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0198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 x14ac:dyDescent="0.3">
      <c r="B78" s="64"/>
      <c r="C78" s="65" t="s">
        <v>15</v>
      </c>
      <c r="D78" s="66"/>
      <c r="E78" s="66"/>
      <c r="F78" s="66"/>
      <c r="G78" s="66"/>
      <c r="H78" s="66"/>
      <c r="I78" s="66"/>
      <c r="J78" s="66"/>
      <c r="K78" s="66"/>
      <c r="L78" s="168" t="str">
        <f>K6</f>
        <v>Pavilón G - telocvičňa</v>
      </c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66"/>
      <c r="AQ78" s="67"/>
    </row>
    <row r="79" spans="2:43" s="1" customFormat="1" ht="6.95" customHeight="1" x14ac:dyDescent="0.3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x14ac:dyDescent="0.3">
      <c r="B80" s="31"/>
      <c r="C80" s="28" t="s">
        <v>19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 xml:space="preserve"> 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21</v>
      </c>
      <c r="AJ80" s="32"/>
      <c r="AK80" s="32"/>
      <c r="AL80" s="32"/>
      <c r="AM80" s="69" t="str">
        <f>IF(AN8= "","",AN8)</f>
        <v>29. 1. 2019</v>
      </c>
      <c r="AN80" s="32"/>
      <c r="AO80" s="32"/>
      <c r="AP80" s="32"/>
      <c r="AQ80" s="33"/>
    </row>
    <row r="81" spans="1:76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x14ac:dyDescent="0.3">
      <c r="B82" s="31"/>
      <c r="C82" s="28" t="s">
        <v>23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Spojená škola, J.A.Komenského 5, 048 01 Rožňava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28</v>
      </c>
      <c r="AJ82" s="32"/>
      <c r="AK82" s="32"/>
      <c r="AL82" s="32"/>
      <c r="AM82" s="170" t="str">
        <f>IF(E17="","",E17)</f>
        <v>BPM ELEKTRO s.r.o.</v>
      </c>
      <c r="AN82" s="170"/>
      <c r="AO82" s="170"/>
      <c r="AP82" s="170"/>
      <c r="AQ82" s="33"/>
      <c r="AS82" s="171" t="s">
        <v>56</v>
      </c>
      <c r="AT82" s="172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x14ac:dyDescent="0.3">
      <c r="B83" s="31"/>
      <c r="C83" s="28" t="s">
        <v>27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33</v>
      </c>
      <c r="AJ83" s="32"/>
      <c r="AK83" s="32"/>
      <c r="AL83" s="32"/>
      <c r="AM83" s="170" t="str">
        <f>IF(E20="","",E20)</f>
        <v>Ing. Peter BULIK</v>
      </c>
      <c r="AN83" s="170"/>
      <c r="AO83" s="170"/>
      <c r="AP83" s="170"/>
      <c r="AQ83" s="33"/>
      <c r="AS83" s="173"/>
      <c r="AT83" s="174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 x14ac:dyDescent="0.3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73"/>
      <c r="AT84" s="174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 x14ac:dyDescent="0.3">
      <c r="B85" s="31"/>
      <c r="C85" s="175" t="s">
        <v>57</v>
      </c>
      <c r="D85" s="176"/>
      <c r="E85" s="176"/>
      <c r="F85" s="176"/>
      <c r="G85" s="176"/>
      <c r="H85" s="71"/>
      <c r="I85" s="177" t="s">
        <v>58</v>
      </c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7" t="s">
        <v>59</v>
      </c>
      <c r="AH85" s="176"/>
      <c r="AI85" s="176"/>
      <c r="AJ85" s="176"/>
      <c r="AK85" s="176"/>
      <c r="AL85" s="176"/>
      <c r="AM85" s="176"/>
      <c r="AN85" s="177" t="s">
        <v>60</v>
      </c>
      <c r="AO85" s="176"/>
      <c r="AP85" s="178"/>
      <c r="AQ85" s="33"/>
      <c r="AS85" s="72" t="s">
        <v>61</v>
      </c>
      <c r="AT85" s="73" t="s">
        <v>62</v>
      </c>
      <c r="AU85" s="73" t="s">
        <v>63</v>
      </c>
      <c r="AV85" s="73" t="s">
        <v>64</v>
      </c>
      <c r="AW85" s="73" t="s">
        <v>65</v>
      </c>
      <c r="AX85" s="73" t="s">
        <v>66</v>
      </c>
      <c r="AY85" s="73" t="s">
        <v>67</v>
      </c>
      <c r="AZ85" s="73" t="s">
        <v>68</v>
      </c>
      <c r="BA85" s="73" t="s">
        <v>69</v>
      </c>
      <c r="BB85" s="73" t="s">
        <v>70</v>
      </c>
      <c r="BC85" s="73" t="s">
        <v>71</v>
      </c>
      <c r="BD85" s="74" t="s">
        <v>72</v>
      </c>
    </row>
    <row r="86" spans="1:76" s="1" customFormat="1" ht="10.9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 x14ac:dyDescent="0.3">
      <c r="B87" s="64"/>
      <c r="C87" s="76" t="s">
        <v>73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182">
        <f>ROUND(AG88,2)</f>
        <v>0</v>
      </c>
      <c r="AH87" s="182"/>
      <c r="AI87" s="182"/>
      <c r="AJ87" s="182"/>
      <c r="AK87" s="182"/>
      <c r="AL87" s="182"/>
      <c r="AM87" s="182"/>
      <c r="AN87" s="183">
        <f>SUM(AG87,AT87)</f>
        <v>0</v>
      </c>
      <c r="AO87" s="183"/>
      <c r="AP87" s="183"/>
      <c r="AQ87" s="67"/>
      <c r="AS87" s="78">
        <f>ROUND(AS88,2)</f>
        <v>0</v>
      </c>
      <c r="AT87" s="79">
        <f>ROUND(SUM(AV87:AW87),2)</f>
        <v>0</v>
      </c>
      <c r="AU87" s="80">
        <f>ROUND(AU88,5)</f>
        <v>364.59500000000003</v>
      </c>
      <c r="AV87" s="79">
        <f>ROUND(AZ87*L31,2)</f>
        <v>0</v>
      </c>
      <c r="AW87" s="79">
        <f>ROUND(BA87*L32,2)</f>
        <v>0</v>
      </c>
      <c r="AX87" s="79">
        <f>ROUND(BB87*L31,2)</f>
        <v>0</v>
      </c>
      <c r="AY87" s="79">
        <f>ROUND(BC87*L32,2)</f>
        <v>0</v>
      </c>
      <c r="AZ87" s="79">
        <f>ROUND(AZ88,2)</f>
        <v>0</v>
      </c>
      <c r="BA87" s="79">
        <f>ROUND(BA88,2)</f>
        <v>0</v>
      </c>
      <c r="BB87" s="79">
        <f>ROUND(BB88,2)</f>
        <v>0</v>
      </c>
      <c r="BC87" s="79">
        <f>ROUND(BC88,2)</f>
        <v>0</v>
      </c>
      <c r="BD87" s="81">
        <f>ROUND(BD88,2)</f>
        <v>0</v>
      </c>
      <c r="BS87" s="82" t="s">
        <v>74</v>
      </c>
      <c r="BT87" s="82" t="s">
        <v>75</v>
      </c>
      <c r="BV87" s="82" t="s">
        <v>76</v>
      </c>
      <c r="BW87" s="82" t="s">
        <v>77</v>
      </c>
      <c r="BX87" s="82" t="s">
        <v>78</v>
      </c>
    </row>
    <row r="88" spans="1:76" s="5" customFormat="1" ht="16.5" customHeight="1" x14ac:dyDescent="0.3">
      <c r="A88" s="83" t="s">
        <v>79</v>
      </c>
      <c r="B88" s="84"/>
      <c r="C88" s="85"/>
      <c r="D88" s="181" t="s">
        <v>14</v>
      </c>
      <c r="E88" s="181"/>
      <c r="F88" s="181"/>
      <c r="G88" s="181"/>
      <c r="H88" s="181"/>
      <c r="I88" s="86"/>
      <c r="J88" s="181" t="s">
        <v>16</v>
      </c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79">
        <f>'0198 - Pavilón G - telocv...'!M29</f>
        <v>0</v>
      </c>
      <c r="AH88" s="180"/>
      <c r="AI88" s="180"/>
      <c r="AJ88" s="180"/>
      <c r="AK88" s="180"/>
      <c r="AL88" s="180"/>
      <c r="AM88" s="180"/>
      <c r="AN88" s="179">
        <f>SUM(AG88,AT88)</f>
        <v>0</v>
      </c>
      <c r="AO88" s="180"/>
      <c r="AP88" s="180"/>
      <c r="AQ88" s="87"/>
      <c r="AS88" s="88">
        <f>'0198 - Pavilón G - telocv...'!M27</f>
        <v>0</v>
      </c>
      <c r="AT88" s="89">
        <f>ROUND(SUM(AV88:AW88),2)</f>
        <v>0</v>
      </c>
      <c r="AU88" s="90">
        <f>'0198 - Pavilón G - telocv...'!W109</f>
        <v>364.59499999999997</v>
      </c>
      <c r="AV88" s="89">
        <f>'0198 - Pavilón G - telocv...'!M31</f>
        <v>0</v>
      </c>
      <c r="AW88" s="89">
        <f>'0198 - Pavilón G - telocv...'!M32</f>
        <v>0</v>
      </c>
      <c r="AX88" s="89">
        <f>'0198 - Pavilón G - telocv...'!M33</f>
        <v>0</v>
      </c>
      <c r="AY88" s="89">
        <f>'0198 - Pavilón G - telocv...'!M34</f>
        <v>0</v>
      </c>
      <c r="AZ88" s="89">
        <f>'0198 - Pavilón G - telocv...'!H31</f>
        <v>0</v>
      </c>
      <c r="BA88" s="89">
        <f>'0198 - Pavilón G - telocv...'!H32</f>
        <v>0</v>
      </c>
      <c r="BB88" s="89">
        <f>'0198 - Pavilón G - telocv...'!H33</f>
        <v>0</v>
      </c>
      <c r="BC88" s="89">
        <f>'0198 - Pavilón G - telocv...'!H34</f>
        <v>0</v>
      </c>
      <c r="BD88" s="91">
        <f>'0198 - Pavilón G - telocv...'!H35</f>
        <v>0</v>
      </c>
      <c r="BT88" s="92" t="s">
        <v>80</v>
      </c>
      <c r="BU88" s="92" t="s">
        <v>81</v>
      </c>
      <c r="BV88" s="92" t="s">
        <v>76</v>
      </c>
      <c r="BW88" s="92" t="s">
        <v>77</v>
      </c>
      <c r="BX88" s="92" t="s">
        <v>78</v>
      </c>
    </row>
    <row r="89" spans="1:76" ht="13.5" x14ac:dyDescent="0.3">
      <c r="B89" s="22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3"/>
    </row>
    <row r="90" spans="1:76" s="1" customFormat="1" ht="30" customHeight="1" x14ac:dyDescent="0.3">
      <c r="B90" s="31"/>
      <c r="C90" s="76" t="s">
        <v>82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83">
        <v>0</v>
      </c>
      <c r="AH90" s="183"/>
      <c r="AI90" s="183"/>
      <c r="AJ90" s="183"/>
      <c r="AK90" s="183"/>
      <c r="AL90" s="183"/>
      <c r="AM90" s="183"/>
      <c r="AN90" s="183">
        <v>0</v>
      </c>
      <c r="AO90" s="183"/>
      <c r="AP90" s="183"/>
      <c r="AQ90" s="33"/>
      <c r="AS90" s="72" t="s">
        <v>83</v>
      </c>
      <c r="AT90" s="73" t="s">
        <v>84</v>
      </c>
      <c r="AU90" s="73" t="s">
        <v>39</v>
      </c>
      <c r="AV90" s="74" t="s">
        <v>62</v>
      </c>
    </row>
    <row r="91" spans="1:76" s="1" customFormat="1" ht="10.9" customHeight="1" x14ac:dyDescent="0.3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3"/>
      <c r="AS91" s="93"/>
      <c r="AT91" s="52"/>
      <c r="AU91" s="52"/>
      <c r="AV91" s="54"/>
    </row>
    <row r="92" spans="1:76" s="1" customFormat="1" ht="30" customHeight="1" x14ac:dyDescent="0.3">
      <c r="B92" s="31"/>
      <c r="C92" s="94" t="s">
        <v>85</v>
      </c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184">
        <f>ROUND(AG87+AG90,2)</f>
        <v>0</v>
      </c>
      <c r="AH92" s="184"/>
      <c r="AI92" s="184"/>
      <c r="AJ92" s="184"/>
      <c r="AK92" s="184"/>
      <c r="AL92" s="184"/>
      <c r="AM92" s="184"/>
      <c r="AN92" s="184">
        <f>AN87+AN90</f>
        <v>0</v>
      </c>
      <c r="AO92" s="184"/>
      <c r="AP92" s="184"/>
      <c r="AQ92" s="33"/>
    </row>
    <row r="93" spans="1:76" s="1" customFormat="1" ht="6.95" customHeight="1" x14ac:dyDescent="0.3"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7"/>
    </row>
  </sheetData>
  <mergeCells count="45">
    <mergeCell ref="AG90:AM90"/>
    <mergeCell ref="AN90:AP90"/>
    <mergeCell ref="AG92:AM92"/>
    <mergeCell ref="AN92:AP92"/>
    <mergeCell ref="AR2:BE2"/>
    <mergeCell ref="AN88:AP88"/>
    <mergeCell ref="AG88:AM88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AK26:AO26"/>
    <mergeCell ref="AK27:AO27"/>
    <mergeCell ref="AK29:AO29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úhrnný list stavby" xr:uid="{00000000-0004-0000-0000-000000000000}"/>
    <hyperlink ref="W1:AF1" location="C87" display="2) Rekapitulácia objektov" xr:uid="{00000000-0004-0000-0000-000001000000}"/>
    <hyperlink ref="A88" location="'0198 - Pavilón G - telocv...'!C2" display="/" xr:uid="{00000000-0004-0000-0000-000002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76"/>
  <sheetViews>
    <sheetView showGridLines="0" tabSelected="1" workbookViewId="0">
      <pane ySplit="1" topLeftCell="A96" activePane="bottomLeft" state="frozen"/>
      <selection pane="bottomLeft" activeCell="L177" sqref="L177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96"/>
      <c r="B1" s="11"/>
      <c r="C1" s="11"/>
      <c r="D1" s="12" t="s">
        <v>1</v>
      </c>
      <c r="E1" s="11"/>
      <c r="F1" s="13" t="s">
        <v>86</v>
      </c>
      <c r="G1" s="13"/>
      <c r="H1" s="213" t="s">
        <v>87</v>
      </c>
      <c r="I1" s="213"/>
      <c r="J1" s="213"/>
      <c r="K1" s="213"/>
      <c r="L1" s="13" t="s">
        <v>88</v>
      </c>
      <c r="M1" s="11"/>
      <c r="N1" s="11"/>
      <c r="O1" s="12" t="s">
        <v>89</v>
      </c>
      <c r="P1" s="11"/>
      <c r="Q1" s="11"/>
      <c r="R1" s="11"/>
      <c r="S1" s="13" t="s">
        <v>90</v>
      </c>
      <c r="T1" s="13"/>
      <c r="U1" s="96"/>
      <c r="V1" s="96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150" t="s">
        <v>7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S2" s="185" t="s">
        <v>8</v>
      </c>
      <c r="T2" s="186"/>
      <c r="U2" s="186"/>
      <c r="V2" s="186"/>
      <c r="W2" s="186"/>
      <c r="X2" s="186"/>
      <c r="Y2" s="186"/>
      <c r="Z2" s="186"/>
      <c r="AA2" s="186"/>
      <c r="AB2" s="186"/>
      <c r="AC2" s="186"/>
      <c r="AT2" s="18" t="s">
        <v>77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75</v>
      </c>
    </row>
    <row r="4" spans="1:66" ht="36.950000000000003" customHeight="1" x14ac:dyDescent="0.3">
      <c r="B4" s="22"/>
      <c r="C4" s="152" t="s">
        <v>91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23"/>
      <c r="T4" s="17" t="s">
        <v>12</v>
      </c>
      <c r="AT4" s="18" t="s">
        <v>6</v>
      </c>
    </row>
    <row r="5" spans="1:66" ht="6.95" customHeight="1" x14ac:dyDescent="0.3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s="1" customFormat="1" ht="32.85" customHeight="1" x14ac:dyDescent="0.3">
      <c r="B6" s="31"/>
      <c r="C6" s="32"/>
      <c r="D6" s="27" t="s">
        <v>15</v>
      </c>
      <c r="E6" s="32"/>
      <c r="F6" s="156" t="s">
        <v>16</v>
      </c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32"/>
      <c r="R6" s="33"/>
    </row>
    <row r="7" spans="1:66" s="1" customFormat="1" ht="14.45" customHeight="1" x14ac:dyDescent="0.3">
      <c r="B7" s="31"/>
      <c r="C7" s="32"/>
      <c r="D7" s="28" t="s">
        <v>17</v>
      </c>
      <c r="E7" s="32"/>
      <c r="F7" s="26" t="s">
        <v>5</v>
      </c>
      <c r="G7" s="32"/>
      <c r="H7" s="32"/>
      <c r="I7" s="32"/>
      <c r="J7" s="32"/>
      <c r="K7" s="32"/>
      <c r="L7" s="32"/>
      <c r="M7" s="28" t="s">
        <v>18</v>
      </c>
      <c r="N7" s="32"/>
      <c r="O7" s="26" t="s">
        <v>5</v>
      </c>
      <c r="P7" s="32"/>
      <c r="Q7" s="32"/>
      <c r="R7" s="33"/>
    </row>
    <row r="8" spans="1:66" s="1" customFormat="1" ht="14.45" customHeight="1" x14ac:dyDescent="0.3">
      <c r="B8" s="31"/>
      <c r="C8" s="32"/>
      <c r="D8" s="28" t="s">
        <v>19</v>
      </c>
      <c r="E8" s="32"/>
      <c r="F8" s="26" t="s">
        <v>20</v>
      </c>
      <c r="G8" s="32"/>
      <c r="H8" s="32"/>
      <c r="I8" s="32"/>
      <c r="J8" s="32"/>
      <c r="K8" s="32"/>
      <c r="L8" s="32"/>
      <c r="M8" s="28" t="s">
        <v>21</v>
      </c>
      <c r="N8" s="32"/>
      <c r="O8" s="188" t="str">
        <f>'Rekapitulácia stavby'!AN8</f>
        <v>29. 1. 2019</v>
      </c>
      <c r="P8" s="188"/>
      <c r="Q8" s="32"/>
      <c r="R8" s="33"/>
    </row>
    <row r="9" spans="1:66" s="1" customFormat="1" ht="10.9" customHeight="1" x14ac:dyDescent="0.3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66" s="1" customFormat="1" ht="14.45" customHeight="1" x14ac:dyDescent="0.3">
      <c r="B10" s="31"/>
      <c r="C10" s="32"/>
      <c r="D10" s="28" t="s">
        <v>23</v>
      </c>
      <c r="E10" s="32"/>
      <c r="F10" s="32"/>
      <c r="G10" s="32"/>
      <c r="H10" s="32"/>
      <c r="I10" s="32"/>
      <c r="J10" s="32"/>
      <c r="K10" s="32"/>
      <c r="L10" s="32"/>
      <c r="M10" s="28" t="s">
        <v>24</v>
      </c>
      <c r="N10" s="32"/>
      <c r="O10" s="154" t="s">
        <v>5</v>
      </c>
      <c r="P10" s="154"/>
      <c r="Q10" s="32"/>
      <c r="R10" s="33"/>
    </row>
    <row r="11" spans="1:66" s="1" customFormat="1" ht="18" customHeight="1" x14ac:dyDescent="0.3">
      <c r="B11" s="31"/>
      <c r="C11" s="32"/>
      <c r="D11" s="32"/>
      <c r="E11" s="26" t="s">
        <v>25</v>
      </c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54" t="s">
        <v>5</v>
      </c>
      <c r="P11" s="154"/>
      <c r="Q11" s="32"/>
      <c r="R11" s="33"/>
    </row>
    <row r="12" spans="1:66" s="1" customFormat="1" ht="6.95" customHeight="1" x14ac:dyDescent="0.3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 x14ac:dyDescent="0.3">
      <c r="B13" s="31"/>
      <c r="C13" s="32"/>
      <c r="D13" s="28" t="s">
        <v>27</v>
      </c>
      <c r="E13" s="32"/>
      <c r="F13" s="32"/>
      <c r="G13" s="32"/>
      <c r="H13" s="32"/>
      <c r="I13" s="32"/>
      <c r="J13" s="32"/>
      <c r="K13" s="32"/>
      <c r="L13" s="32"/>
      <c r="M13" s="28" t="s">
        <v>24</v>
      </c>
      <c r="N13" s="32"/>
      <c r="O13" s="154" t="str">
        <f>IF('Rekapitulácia stavby'!AN13="","",'Rekapitulácia stavby'!AN13)</f>
        <v/>
      </c>
      <c r="P13" s="154"/>
      <c r="Q13" s="32"/>
      <c r="R13" s="33"/>
    </row>
    <row r="14" spans="1:66" s="1" customFormat="1" ht="18" customHeight="1" x14ac:dyDescent="0.3">
      <c r="B14" s="31"/>
      <c r="C14" s="32"/>
      <c r="D14" s="32"/>
      <c r="E14" s="26" t="str">
        <f>IF('Rekapitulácia stavby'!E14="","",'Rekapitulácia stavby'!E14)</f>
        <v xml:space="preserve"> </v>
      </c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54" t="str">
        <f>IF('Rekapitulácia stavby'!AN14="","",'Rekapitulácia stavby'!AN14)</f>
        <v/>
      </c>
      <c r="P14" s="154"/>
      <c r="Q14" s="32"/>
      <c r="R14" s="33"/>
    </row>
    <row r="15" spans="1:66" s="1" customFormat="1" ht="6.95" customHeight="1" x14ac:dyDescent="0.3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 x14ac:dyDescent="0.3">
      <c r="B16" s="31"/>
      <c r="C16" s="32"/>
      <c r="D16" s="28" t="s">
        <v>28</v>
      </c>
      <c r="E16" s="32"/>
      <c r="F16" s="32"/>
      <c r="G16" s="32"/>
      <c r="H16" s="32"/>
      <c r="I16" s="32"/>
      <c r="J16" s="32"/>
      <c r="K16" s="32"/>
      <c r="L16" s="32"/>
      <c r="M16" s="28" t="s">
        <v>24</v>
      </c>
      <c r="N16" s="32"/>
      <c r="O16" s="154" t="s">
        <v>29</v>
      </c>
      <c r="P16" s="154"/>
      <c r="Q16" s="32"/>
      <c r="R16" s="33"/>
    </row>
    <row r="17" spans="2:18" s="1" customFormat="1" ht="18" customHeight="1" x14ac:dyDescent="0.3">
      <c r="B17" s="31"/>
      <c r="C17" s="32"/>
      <c r="D17" s="32"/>
      <c r="E17" s="26" t="s">
        <v>30</v>
      </c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54" t="s">
        <v>5</v>
      </c>
      <c r="P17" s="154"/>
      <c r="Q17" s="32"/>
      <c r="R17" s="33"/>
    </row>
    <row r="18" spans="2:18" s="1" customFormat="1" ht="6.95" customHeight="1" x14ac:dyDescent="0.3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 x14ac:dyDescent="0.3">
      <c r="B19" s="31"/>
      <c r="C19" s="32"/>
      <c r="D19" s="28" t="s">
        <v>33</v>
      </c>
      <c r="E19" s="32"/>
      <c r="F19" s="32"/>
      <c r="G19" s="32"/>
      <c r="H19" s="32"/>
      <c r="I19" s="32"/>
      <c r="J19" s="32"/>
      <c r="K19" s="32"/>
      <c r="L19" s="32"/>
      <c r="M19" s="28" t="s">
        <v>24</v>
      </c>
      <c r="N19" s="32"/>
      <c r="O19" s="154" t="s">
        <v>5</v>
      </c>
      <c r="P19" s="154"/>
      <c r="Q19" s="32"/>
      <c r="R19" s="33"/>
    </row>
    <row r="20" spans="2:18" s="1" customFormat="1" ht="18" customHeight="1" x14ac:dyDescent="0.3">
      <c r="B20" s="31"/>
      <c r="C20" s="32"/>
      <c r="D20" s="32"/>
      <c r="E20" s="26" t="s">
        <v>34</v>
      </c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54" t="s">
        <v>5</v>
      </c>
      <c r="P20" s="154"/>
      <c r="Q20" s="32"/>
      <c r="R20" s="33"/>
    </row>
    <row r="21" spans="2:18" s="1" customFormat="1" ht="6.95" customHeight="1" x14ac:dyDescent="0.3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 x14ac:dyDescent="0.3">
      <c r="B22" s="31"/>
      <c r="C22" s="32"/>
      <c r="D22" s="28" t="s">
        <v>35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6.5" customHeight="1" x14ac:dyDescent="0.3">
      <c r="B23" s="31"/>
      <c r="C23" s="32"/>
      <c r="D23" s="32"/>
      <c r="E23" s="157" t="s">
        <v>5</v>
      </c>
      <c r="F23" s="157"/>
      <c r="G23" s="157"/>
      <c r="H23" s="157"/>
      <c r="I23" s="157"/>
      <c r="J23" s="157"/>
      <c r="K23" s="157"/>
      <c r="L23" s="157"/>
      <c r="M23" s="32"/>
      <c r="N23" s="32"/>
      <c r="O23" s="32"/>
      <c r="P23" s="32"/>
      <c r="Q23" s="32"/>
      <c r="R23" s="33"/>
    </row>
    <row r="24" spans="2:18" s="1" customFormat="1" ht="6.95" customHeight="1" x14ac:dyDescent="0.3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32"/>
      <c r="R25" s="33"/>
    </row>
    <row r="26" spans="2:18" s="1" customFormat="1" ht="14.45" customHeight="1" x14ac:dyDescent="0.3">
      <c r="B26" s="31"/>
      <c r="C26" s="32"/>
      <c r="D26" s="97" t="s">
        <v>92</v>
      </c>
      <c r="E26" s="32"/>
      <c r="F26" s="32"/>
      <c r="G26" s="32"/>
      <c r="H26" s="32"/>
      <c r="I26" s="32"/>
      <c r="J26" s="32"/>
      <c r="K26" s="32"/>
      <c r="L26" s="32"/>
      <c r="M26" s="158">
        <f>N87</f>
        <v>0</v>
      </c>
      <c r="N26" s="158"/>
      <c r="O26" s="158"/>
      <c r="P26" s="158"/>
      <c r="Q26" s="32"/>
      <c r="R26" s="33"/>
    </row>
    <row r="27" spans="2:18" s="1" customFormat="1" ht="14.45" customHeight="1" x14ac:dyDescent="0.3">
      <c r="B27" s="31"/>
      <c r="C27" s="32"/>
      <c r="D27" s="30" t="s">
        <v>93</v>
      </c>
      <c r="E27" s="32"/>
      <c r="F27" s="32"/>
      <c r="G27" s="32"/>
      <c r="H27" s="32"/>
      <c r="I27" s="32"/>
      <c r="J27" s="32"/>
      <c r="K27" s="32"/>
      <c r="L27" s="32"/>
      <c r="M27" s="158">
        <f>N91</f>
        <v>0</v>
      </c>
      <c r="N27" s="158"/>
      <c r="O27" s="158"/>
      <c r="P27" s="158"/>
      <c r="Q27" s="32"/>
      <c r="R27" s="33"/>
    </row>
    <row r="28" spans="2:18" s="1" customFormat="1" ht="6.95" customHeight="1" x14ac:dyDescent="0.3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</row>
    <row r="29" spans="2:18" s="1" customFormat="1" ht="25.35" customHeight="1" x14ac:dyDescent="0.3">
      <c r="B29" s="31"/>
      <c r="C29" s="32"/>
      <c r="D29" s="98" t="s">
        <v>38</v>
      </c>
      <c r="E29" s="32"/>
      <c r="F29" s="32"/>
      <c r="G29" s="32"/>
      <c r="H29" s="32"/>
      <c r="I29" s="32"/>
      <c r="J29" s="32"/>
      <c r="K29" s="32"/>
      <c r="L29" s="32"/>
      <c r="M29" s="189">
        <f>ROUND(M26+M27,2)</f>
        <v>0</v>
      </c>
      <c r="N29" s="187"/>
      <c r="O29" s="187"/>
      <c r="P29" s="187"/>
      <c r="Q29" s="32"/>
      <c r="R29" s="33"/>
    </row>
    <row r="30" spans="2:18" s="1" customFormat="1" ht="6.95" customHeight="1" x14ac:dyDescent="0.3">
      <c r="B30" s="31"/>
      <c r="C30" s="3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32"/>
      <c r="R30" s="33"/>
    </row>
    <row r="31" spans="2:18" s="1" customFormat="1" ht="14.45" customHeight="1" x14ac:dyDescent="0.3">
      <c r="B31" s="31"/>
      <c r="C31" s="32"/>
      <c r="D31" s="38" t="s">
        <v>39</v>
      </c>
      <c r="E31" s="38" t="s">
        <v>40</v>
      </c>
      <c r="F31" s="39">
        <v>0.2</v>
      </c>
      <c r="G31" s="99" t="s">
        <v>41</v>
      </c>
      <c r="H31" s="190">
        <f>ROUND((SUM(BE91:BE92)+SUM(BE109:BE175)), 2)</f>
        <v>0</v>
      </c>
      <c r="I31" s="187"/>
      <c r="J31" s="187"/>
      <c r="K31" s="32"/>
      <c r="L31" s="32"/>
      <c r="M31" s="190">
        <f>ROUND(ROUND((SUM(BE91:BE92)+SUM(BE109:BE175)), 2)*F31, 2)</f>
        <v>0</v>
      </c>
      <c r="N31" s="187"/>
      <c r="O31" s="187"/>
      <c r="P31" s="187"/>
      <c r="Q31" s="32"/>
      <c r="R31" s="33"/>
    </row>
    <row r="32" spans="2:18" s="1" customFormat="1" ht="14.45" customHeight="1" x14ac:dyDescent="0.3">
      <c r="B32" s="31"/>
      <c r="C32" s="32"/>
      <c r="D32" s="32"/>
      <c r="E32" s="38" t="s">
        <v>42</v>
      </c>
      <c r="F32" s="39">
        <v>0.2</v>
      </c>
      <c r="G32" s="99" t="s">
        <v>41</v>
      </c>
      <c r="H32" s="190">
        <f>ROUND((SUM(BF91:BF92)+SUM(BF109:BF175)), 2)</f>
        <v>0</v>
      </c>
      <c r="I32" s="187"/>
      <c r="J32" s="187"/>
      <c r="K32" s="32"/>
      <c r="L32" s="32"/>
      <c r="M32" s="190">
        <f>ROUND(ROUND((SUM(BF91:BF92)+SUM(BF109:BF175)), 2)*F32, 2)</f>
        <v>0</v>
      </c>
      <c r="N32" s="187"/>
      <c r="O32" s="187"/>
      <c r="P32" s="187"/>
      <c r="Q32" s="32"/>
      <c r="R32" s="33"/>
    </row>
    <row r="33" spans="2:18" s="1" customFormat="1" ht="14.45" hidden="1" customHeight="1" x14ac:dyDescent="0.3">
      <c r="B33" s="31"/>
      <c r="C33" s="32"/>
      <c r="D33" s="32"/>
      <c r="E33" s="38" t="s">
        <v>43</v>
      </c>
      <c r="F33" s="39">
        <v>0.2</v>
      </c>
      <c r="G33" s="99" t="s">
        <v>41</v>
      </c>
      <c r="H33" s="190">
        <f>ROUND((SUM(BG91:BG92)+SUM(BG109:BG175)), 2)</f>
        <v>0</v>
      </c>
      <c r="I33" s="187"/>
      <c r="J33" s="187"/>
      <c r="K33" s="32"/>
      <c r="L33" s="32"/>
      <c r="M33" s="190">
        <v>0</v>
      </c>
      <c r="N33" s="187"/>
      <c r="O33" s="187"/>
      <c r="P33" s="187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44</v>
      </c>
      <c r="F34" s="39">
        <v>0.2</v>
      </c>
      <c r="G34" s="99" t="s">
        <v>41</v>
      </c>
      <c r="H34" s="190">
        <f>ROUND((SUM(BH91:BH92)+SUM(BH109:BH175)), 2)</f>
        <v>0</v>
      </c>
      <c r="I34" s="187"/>
      <c r="J34" s="187"/>
      <c r="K34" s="32"/>
      <c r="L34" s="32"/>
      <c r="M34" s="190">
        <v>0</v>
      </c>
      <c r="N34" s="187"/>
      <c r="O34" s="187"/>
      <c r="P34" s="187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45</v>
      </c>
      <c r="F35" s="39">
        <v>0</v>
      </c>
      <c r="G35" s="99" t="s">
        <v>41</v>
      </c>
      <c r="H35" s="190">
        <f>ROUND((SUM(BI91:BI92)+SUM(BI109:BI175)), 2)</f>
        <v>0</v>
      </c>
      <c r="I35" s="187"/>
      <c r="J35" s="187"/>
      <c r="K35" s="32"/>
      <c r="L35" s="32"/>
      <c r="M35" s="190">
        <v>0</v>
      </c>
      <c r="N35" s="187"/>
      <c r="O35" s="187"/>
      <c r="P35" s="187"/>
      <c r="Q35" s="32"/>
      <c r="R35" s="33"/>
    </row>
    <row r="36" spans="2:18" s="1" customFormat="1" ht="6.95" customHeight="1" x14ac:dyDescent="0.3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</row>
    <row r="37" spans="2:18" s="1" customFormat="1" ht="25.35" customHeight="1" x14ac:dyDescent="0.3">
      <c r="B37" s="31"/>
      <c r="C37" s="95"/>
      <c r="D37" s="100" t="s">
        <v>46</v>
      </c>
      <c r="E37" s="71"/>
      <c r="F37" s="71"/>
      <c r="G37" s="101" t="s">
        <v>47</v>
      </c>
      <c r="H37" s="102" t="s">
        <v>48</v>
      </c>
      <c r="I37" s="71"/>
      <c r="J37" s="71"/>
      <c r="K37" s="71"/>
      <c r="L37" s="191">
        <f>SUM(M29:M35)</f>
        <v>0</v>
      </c>
      <c r="M37" s="191"/>
      <c r="N37" s="191"/>
      <c r="O37" s="191"/>
      <c r="P37" s="192"/>
      <c r="Q37" s="95"/>
      <c r="R37" s="33"/>
    </row>
    <row r="38" spans="2:18" s="1" customFormat="1" ht="14.4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ht="13.5" x14ac:dyDescent="0.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3"/>
    </row>
    <row r="41" spans="2:18" ht="13.5" x14ac:dyDescent="0.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 ht="13.5" x14ac:dyDescent="0.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 ht="13.5" x14ac:dyDescent="0.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 ht="13.5" x14ac:dyDescent="0.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 ht="13.5" x14ac:dyDescent="0.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 ht="13.5" x14ac:dyDescent="0.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 ht="13.5" x14ac:dyDescent="0.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 ht="13.5" x14ac:dyDescent="0.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 ht="13.5" x14ac:dyDescent="0.3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x14ac:dyDescent="0.3">
      <c r="B50" s="31"/>
      <c r="C50" s="32"/>
      <c r="D50" s="46" t="s">
        <v>49</v>
      </c>
      <c r="E50" s="47"/>
      <c r="F50" s="47"/>
      <c r="G50" s="47"/>
      <c r="H50" s="48"/>
      <c r="I50" s="32"/>
      <c r="J50" s="46" t="s">
        <v>50</v>
      </c>
      <c r="K50" s="47"/>
      <c r="L50" s="47"/>
      <c r="M50" s="47"/>
      <c r="N50" s="47"/>
      <c r="O50" s="47"/>
      <c r="P50" s="48"/>
      <c r="Q50" s="32"/>
      <c r="R50" s="33"/>
    </row>
    <row r="51" spans="2:18" ht="13.5" x14ac:dyDescent="0.3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 ht="13.5" x14ac:dyDescent="0.3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 ht="13.5" x14ac:dyDescent="0.3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 ht="13.5" x14ac:dyDescent="0.3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 ht="13.5" x14ac:dyDescent="0.3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 ht="13.5" x14ac:dyDescent="0.3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 ht="13.5" x14ac:dyDescent="0.3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 ht="13.5" x14ac:dyDescent="0.3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x14ac:dyDescent="0.3">
      <c r="B59" s="31"/>
      <c r="C59" s="32"/>
      <c r="D59" s="51" t="s">
        <v>51</v>
      </c>
      <c r="E59" s="52"/>
      <c r="F59" s="52"/>
      <c r="G59" s="53" t="s">
        <v>52</v>
      </c>
      <c r="H59" s="54"/>
      <c r="I59" s="32"/>
      <c r="J59" s="51" t="s">
        <v>51</v>
      </c>
      <c r="K59" s="52"/>
      <c r="L59" s="52"/>
      <c r="M59" s="52"/>
      <c r="N59" s="53" t="s">
        <v>52</v>
      </c>
      <c r="O59" s="52"/>
      <c r="P59" s="54"/>
      <c r="Q59" s="32"/>
      <c r="R59" s="33"/>
    </row>
    <row r="60" spans="2:18" ht="13.5" x14ac:dyDescent="0.3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x14ac:dyDescent="0.3">
      <c r="B61" s="31"/>
      <c r="C61" s="32"/>
      <c r="D61" s="46" t="s">
        <v>53</v>
      </c>
      <c r="E61" s="47"/>
      <c r="F61" s="47"/>
      <c r="G61" s="47"/>
      <c r="H61" s="48"/>
      <c r="I61" s="32"/>
      <c r="J61" s="46" t="s">
        <v>54</v>
      </c>
      <c r="K61" s="47"/>
      <c r="L61" s="47"/>
      <c r="M61" s="47"/>
      <c r="N61" s="47"/>
      <c r="O61" s="47"/>
      <c r="P61" s="48"/>
      <c r="Q61" s="32"/>
      <c r="R61" s="33"/>
    </row>
    <row r="62" spans="2:18" ht="13.5" x14ac:dyDescent="0.3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 ht="13.5" x14ac:dyDescent="0.3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 ht="13.5" x14ac:dyDescent="0.3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 ht="13.5" x14ac:dyDescent="0.3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 ht="13.5" x14ac:dyDescent="0.3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 ht="13.5" x14ac:dyDescent="0.3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 ht="13.5" x14ac:dyDescent="0.3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 ht="13.5" x14ac:dyDescent="0.3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x14ac:dyDescent="0.3">
      <c r="B70" s="31"/>
      <c r="C70" s="32"/>
      <c r="D70" s="51" t="s">
        <v>51</v>
      </c>
      <c r="E70" s="52"/>
      <c r="F70" s="52"/>
      <c r="G70" s="53" t="s">
        <v>52</v>
      </c>
      <c r="H70" s="54"/>
      <c r="I70" s="32"/>
      <c r="J70" s="51" t="s">
        <v>51</v>
      </c>
      <c r="K70" s="52"/>
      <c r="L70" s="52"/>
      <c r="M70" s="52"/>
      <c r="N70" s="53" t="s">
        <v>52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52" t="s">
        <v>94</v>
      </c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6.950000000000003" customHeight="1" x14ac:dyDescent="0.3">
      <c r="B78" s="31"/>
      <c r="C78" s="65" t="s">
        <v>15</v>
      </c>
      <c r="D78" s="32"/>
      <c r="E78" s="32"/>
      <c r="F78" s="168" t="str">
        <f>F6</f>
        <v>Pavilón G - telocvičňa</v>
      </c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32"/>
      <c r="R78" s="33"/>
    </row>
    <row r="79" spans="2:18" s="1" customFormat="1" ht="6.95" customHeight="1" x14ac:dyDescent="0.3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3"/>
    </row>
    <row r="80" spans="2:18" s="1" customFormat="1" ht="18" customHeight="1" x14ac:dyDescent="0.3">
      <c r="B80" s="31"/>
      <c r="C80" s="28" t="s">
        <v>19</v>
      </c>
      <c r="D80" s="32"/>
      <c r="E80" s="32"/>
      <c r="F80" s="26" t="str">
        <f>F8</f>
        <v xml:space="preserve"> </v>
      </c>
      <c r="G80" s="32"/>
      <c r="H80" s="32"/>
      <c r="I80" s="32"/>
      <c r="J80" s="32"/>
      <c r="K80" s="28" t="s">
        <v>21</v>
      </c>
      <c r="L80" s="32"/>
      <c r="M80" s="188" t="str">
        <f>IF(O8="","",O8)</f>
        <v>29. 1. 2019</v>
      </c>
      <c r="N80" s="188"/>
      <c r="O80" s="188"/>
      <c r="P80" s="188"/>
      <c r="Q80" s="32"/>
      <c r="R80" s="33"/>
    </row>
    <row r="81" spans="2:47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x14ac:dyDescent="0.3">
      <c r="B82" s="31"/>
      <c r="C82" s="28" t="s">
        <v>23</v>
      </c>
      <c r="D82" s="32"/>
      <c r="E82" s="32"/>
      <c r="F82" s="26" t="str">
        <f>E11</f>
        <v>Spojená škola, J.A.Komenského 5, 048 01 Rožňava</v>
      </c>
      <c r="G82" s="32"/>
      <c r="H82" s="32"/>
      <c r="I82" s="32"/>
      <c r="J82" s="32"/>
      <c r="K82" s="28" t="s">
        <v>28</v>
      </c>
      <c r="L82" s="32"/>
      <c r="M82" s="154" t="str">
        <f>E17</f>
        <v>BPM ELEKTRO s.r.o.</v>
      </c>
      <c r="N82" s="154"/>
      <c r="O82" s="154"/>
      <c r="P82" s="154"/>
      <c r="Q82" s="154"/>
      <c r="R82" s="33"/>
    </row>
    <row r="83" spans="2:47" s="1" customFormat="1" ht="14.45" customHeight="1" x14ac:dyDescent="0.3">
      <c r="B83" s="31"/>
      <c r="C83" s="28" t="s">
        <v>27</v>
      </c>
      <c r="D83" s="32"/>
      <c r="E83" s="32"/>
      <c r="F83" s="26" t="str">
        <f>IF(E14="","",E14)</f>
        <v xml:space="preserve"> </v>
      </c>
      <c r="G83" s="32"/>
      <c r="H83" s="32"/>
      <c r="I83" s="32"/>
      <c r="J83" s="32"/>
      <c r="K83" s="28" t="s">
        <v>33</v>
      </c>
      <c r="L83" s="32"/>
      <c r="M83" s="154" t="str">
        <f>E20</f>
        <v>Ing. Peter BULIK</v>
      </c>
      <c r="N83" s="154"/>
      <c r="O83" s="154"/>
      <c r="P83" s="154"/>
      <c r="Q83" s="154"/>
      <c r="R83" s="33"/>
    </row>
    <row r="84" spans="2:47" s="1" customFormat="1" ht="10.35" customHeight="1" x14ac:dyDescent="0.3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</row>
    <row r="85" spans="2:47" s="1" customFormat="1" ht="29.25" customHeight="1" x14ac:dyDescent="0.3">
      <c r="B85" s="31"/>
      <c r="C85" s="193" t="s">
        <v>95</v>
      </c>
      <c r="D85" s="194"/>
      <c r="E85" s="194"/>
      <c r="F85" s="194"/>
      <c r="G85" s="194"/>
      <c r="H85" s="95"/>
      <c r="I85" s="95"/>
      <c r="J85" s="95"/>
      <c r="K85" s="95"/>
      <c r="L85" s="95"/>
      <c r="M85" s="95"/>
      <c r="N85" s="193" t="s">
        <v>96</v>
      </c>
      <c r="O85" s="194"/>
      <c r="P85" s="194"/>
      <c r="Q85" s="194"/>
      <c r="R85" s="33"/>
    </row>
    <row r="86" spans="2:47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 x14ac:dyDescent="0.3">
      <c r="B87" s="31"/>
      <c r="C87" s="103" t="s">
        <v>97</v>
      </c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183">
        <f>N109</f>
        <v>0</v>
      </c>
      <c r="O87" s="195"/>
      <c r="P87" s="195"/>
      <c r="Q87" s="195"/>
      <c r="R87" s="33"/>
      <c r="AU87" s="18" t="s">
        <v>98</v>
      </c>
    </row>
    <row r="88" spans="2:47" s="6" customFormat="1" ht="24.95" customHeight="1" x14ac:dyDescent="0.3">
      <c r="B88" s="104"/>
      <c r="C88" s="105"/>
      <c r="D88" s="106" t="s">
        <v>99</v>
      </c>
      <c r="E88" s="105"/>
      <c r="F88" s="105"/>
      <c r="G88" s="105"/>
      <c r="H88" s="105"/>
      <c r="I88" s="105"/>
      <c r="J88" s="105"/>
      <c r="K88" s="105"/>
      <c r="L88" s="105"/>
      <c r="M88" s="105"/>
      <c r="N88" s="196">
        <f>N110</f>
        <v>0</v>
      </c>
      <c r="O88" s="197"/>
      <c r="P88" s="197"/>
      <c r="Q88" s="197"/>
      <c r="R88" s="107"/>
    </row>
    <row r="89" spans="2:47" s="7" customFormat="1" ht="19.899999999999999" customHeight="1" x14ac:dyDescent="0.3">
      <c r="B89" s="108"/>
      <c r="C89" s="109"/>
      <c r="D89" s="110" t="s">
        <v>100</v>
      </c>
      <c r="E89" s="109"/>
      <c r="F89" s="109"/>
      <c r="G89" s="109"/>
      <c r="H89" s="109"/>
      <c r="I89" s="109"/>
      <c r="J89" s="109"/>
      <c r="K89" s="109"/>
      <c r="L89" s="109"/>
      <c r="M89" s="109"/>
      <c r="N89" s="198">
        <f>N111</f>
        <v>0</v>
      </c>
      <c r="O89" s="199"/>
      <c r="P89" s="199"/>
      <c r="Q89" s="199"/>
      <c r="R89" s="111"/>
    </row>
    <row r="90" spans="2:47" s="1" customFormat="1" ht="21.75" customHeight="1" x14ac:dyDescent="0.3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3"/>
    </row>
    <row r="91" spans="2:47" s="1" customFormat="1" ht="29.25" customHeight="1" x14ac:dyDescent="0.3">
      <c r="B91" s="31"/>
      <c r="C91" s="103" t="s">
        <v>101</v>
      </c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195">
        <v>0</v>
      </c>
      <c r="O91" s="200"/>
      <c r="P91" s="200"/>
      <c r="Q91" s="200"/>
      <c r="R91" s="33"/>
      <c r="T91" s="112"/>
      <c r="U91" s="113" t="s">
        <v>39</v>
      </c>
    </row>
    <row r="92" spans="2:47" s="1" customFormat="1" ht="18" customHeight="1" x14ac:dyDescent="0.3"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3"/>
    </row>
    <row r="93" spans="2:47" s="1" customFormat="1" ht="29.25" customHeight="1" x14ac:dyDescent="0.3">
      <c r="B93" s="31"/>
      <c r="C93" s="94" t="s">
        <v>85</v>
      </c>
      <c r="D93" s="95"/>
      <c r="E93" s="95"/>
      <c r="F93" s="95"/>
      <c r="G93" s="95"/>
      <c r="H93" s="95"/>
      <c r="I93" s="95"/>
      <c r="J93" s="95"/>
      <c r="K93" s="95"/>
      <c r="L93" s="184">
        <f>ROUND(SUM(N87+N91),2)</f>
        <v>0</v>
      </c>
      <c r="M93" s="184"/>
      <c r="N93" s="184"/>
      <c r="O93" s="184"/>
      <c r="P93" s="184"/>
      <c r="Q93" s="184"/>
      <c r="R93" s="33"/>
    </row>
    <row r="94" spans="2:47" s="1" customFormat="1" ht="6.95" customHeight="1" x14ac:dyDescent="0.3">
      <c r="B94" s="55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7"/>
    </row>
    <row r="98" spans="2:65" s="1" customFormat="1" ht="6.95" customHeight="1" x14ac:dyDescent="0.3"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60"/>
    </row>
    <row r="99" spans="2:65" s="1" customFormat="1" ht="36.950000000000003" customHeight="1" x14ac:dyDescent="0.3">
      <c r="B99" s="31"/>
      <c r="C99" s="152" t="s">
        <v>102</v>
      </c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33"/>
    </row>
    <row r="100" spans="2:65" s="1" customFormat="1" ht="6.95" customHeight="1" x14ac:dyDescent="0.3"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3"/>
    </row>
    <row r="101" spans="2:65" s="1" customFormat="1" ht="36.950000000000003" customHeight="1" x14ac:dyDescent="0.3">
      <c r="B101" s="31"/>
      <c r="C101" s="65" t="s">
        <v>15</v>
      </c>
      <c r="D101" s="32"/>
      <c r="E101" s="32"/>
      <c r="F101" s="168" t="str">
        <f>F6</f>
        <v>Pavilón G - telocvičňa</v>
      </c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32"/>
      <c r="R101" s="33"/>
    </row>
    <row r="102" spans="2:65" s="1" customFormat="1" ht="6.95" customHeight="1" x14ac:dyDescent="0.3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</row>
    <row r="103" spans="2:65" s="1" customFormat="1" ht="18" customHeight="1" x14ac:dyDescent="0.3">
      <c r="B103" s="31"/>
      <c r="C103" s="28" t="s">
        <v>19</v>
      </c>
      <c r="D103" s="32"/>
      <c r="E103" s="32"/>
      <c r="F103" s="26" t="str">
        <f>F8</f>
        <v xml:space="preserve"> </v>
      </c>
      <c r="G103" s="32"/>
      <c r="H103" s="32"/>
      <c r="I103" s="32"/>
      <c r="J103" s="32"/>
      <c r="K103" s="28" t="s">
        <v>21</v>
      </c>
      <c r="L103" s="32"/>
      <c r="M103" s="188" t="str">
        <f>IF(O8="","",O8)</f>
        <v>29. 1. 2019</v>
      </c>
      <c r="N103" s="188"/>
      <c r="O103" s="188"/>
      <c r="P103" s="188"/>
      <c r="Q103" s="32"/>
      <c r="R103" s="33"/>
    </row>
    <row r="104" spans="2:65" s="1" customFormat="1" ht="6.95" customHeight="1" x14ac:dyDescent="0.3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65" s="1" customFormat="1" x14ac:dyDescent="0.3">
      <c r="B105" s="31"/>
      <c r="C105" s="28" t="s">
        <v>23</v>
      </c>
      <c r="D105" s="32"/>
      <c r="E105" s="32"/>
      <c r="F105" s="26" t="str">
        <f>E11</f>
        <v>Spojená škola, J.A.Komenského 5, 048 01 Rožňava</v>
      </c>
      <c r="G105" s="32"/>
      <c r="H105" s="32"/>
      <c r="I105" s="32"/>
      <c r="J105" s="32"/>
      <c r="K105" s="28" t="s">
        <v>28</v>
      </c>
      <c r="L105" s="32"/>
      <c r="M105" s="154" t="str">
        <f>E17</f>
        <v>BPM ELEKTRO s.r.o.</v>
      </c>
      <c r="N105" s="154"/>
      <c r="O105" s="154"/>
      <c r="P105" s="154"/>
      <c r="Q105" s="154"/>
      <c r="R105" s="33"/>
    </row>
    <row r="106" spans="2:65" s="1" customFormat="1" ht="14.45" customHeight="1" x14ac:dyDescent="0.3">
      <c r="B106" s="31"/>
      <c r="C106" s="28" t="s">
        <v>27</v>
      </c>
      <c r="D106" s="32"/>
      <c r="E106" s="32"/>
      <c r="F106" s="26" t="str">
        <f>IF(E14="","",E14)</f>
        <v xml:space="preserve"> </v>
      </c>
      <c r="G106" s="32"/>
      <c r="H106" s="32"/>
      <c r="I106" s="32"/>
      <c r="J106" s="32"/>
      <c r="K106" s="28" t="s">
        <v>33</v>
      </c>
      <c r="L106" s="32"/>
      <c r="M106" s="154" t="str">
        <f>E20</f>
        <v>Ing. Peter BULIK</v>
      </c>
      <c r="N106" s="154"/>
      <c r="O106" s="154"/>
      <c r="P106" s="154"/>
      <c r="Q106" s="154"/>
      <c r="R106" s="33"/>
    </row>
    <row r="107" spans="2:65" s="1" customFormat="1" ht="10.35" customHeight="1" x14ac:dyDescent="0.3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65" s="8" customFormat="1" ht="29.25" customHeight="1" x14ac:dyDescent="0.3">
      <c r="B108" s="114"/>
      <c r="C108" s="115" t="s">
        <v>103</v>
      </c>
      <c r="D108" s="116" t="s">
        <v>104</v>
      </c>
      <c r="E108" s="116" t="s">
        <v>57</v>
      </c>
      <c r="F108" s="201" t="s">
        <v>105</v>
      </c>
      <c r="G108" s="201"/>
      <c r="H108" s="201"/>
      <c r="I108" s="201"/>
      <c r="J108" s="116" t="s">
        <v>106</v>
      </c>
      <c r="K108" s="116" t="s">
        <v>107</v>
      </c>
      <c r="L108" s="201" t="s">
        <v>108</v>
      </c>
      <c r="M108" s="201"/>
      <c r="N108" s="201" t="s">
        <v>96</v>
      </c>
      <c r="O108" s="201"/>
      <c r="P108" s="201"/>
      <c r="Q108" s="202"/>
      <c r="R108" s="117"/>
      <c r="T108" s="72" t="s">
        <v>109</v>
      </c>
      <c r="U108" s="73" t="s">
        <v>39</v>
      </c>
      <c r="V108" s="73" t="s">
        <v>110</v>
      </c>
      <c r="W108" s="73" t="s">
        <v>111</v>
      </c>
      <c r="X108" s="73" t="s">
        <v>112</v>
      </c>
      <c r="Y108" s="73" t="s">
        <v>113</v>
      </c>
      <c r="Z108" s="73" t="s">
        <v>114</v>
      </c>
      <c r="AA108" s="74" t="s">
        <v>115</v>
      </c>
    </row>
    <row r="109" spans="2:65" s="1" customFormat="1" ht="29.25" customHeight="1" x14ac:dyDescent="0.35">
      <c r="B109" s="31"/>
      <c r="C109" s="76" t="s">
        <v>92</v>
      </c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207">
        <f>BK109</f>
        <v>0</v>
      </c>
      <c r="O109" s="208"/>
      <c r="P109" s="208"/>
      <c r="Q109" s="208"/>
      <c r="R109" s="33"/>
      <c r="T109" s="75"/>
      <c r="U109" s="47"/>
      <c r="V109" s="47"/>
      <c r="W109" s="118">
        <f>W110</f>
        <v>364.59499999999997</v>
      </c>
      <c r="X109" s="47"/>
      <c r="Y109" s="118">
        <f>Y110</f>
        <v>0.62757999999999992</v>
      </c>
      <c r="Z109" s="47"/>
      <c r="AA109" s="119">
        <f>AA110</f>
        <v>0</v>
      </c>
      <c r="AT109" s="18" t="s">
        <v>74</v>
      </c>
      <c r="AU109" s="18" t="s">
        <v>98</v>
      </c>
      <c r="BK109" s="120">
        <f>BK110</f>
        <v>0</v>
      </c>
    </row>
    <row r="110" spans="2:65" s="9" customFormat="1" ht="37.35" customHeight="1" x14ac:dyDescent="0.35">
      <c r="B110" s="121"/>
      <c r="C110" s="122"/>
      <c r="D110" s="123" t="s">
        <v>99</v>
      </c>
      <c r="E110" s="123"/>
      <c r="F110" s="123"/>
      <c r="G110" s="123"/>
      <c r="H110" s="123"/>
      <c r="I110" s="123"/>
      <c r="J110" s="123"/>
      <c r="K110" s="123"/>
      <c r="L110" s="123"/>
      <c r="M110" s="123"/>
      <c r="N110" s="209">
        <f>BK110</f>
        <v>0</v>
      </c>
      <c r="O110" s="210"/>
      <c r="P110" s="210"/>
      <c r="Q110" s="210"/>
      <c r="R110" s="124"/>
      <c r="T110" s="125"/>
      <c r="U110" s="122"/>
      <c r="V110" s="122"/>
      <c r="W110" s="126">
        <f>W111</f>
        <v>364.59499999999997</v>
      </c>
      <c r="X110" s="122"/>
      <c r="Y110" s="126">
        <f>Y111</f>
        <v>0.62757999999999992</v>
      </c>
      <c r="Z110" s="122"/>
      <c r="AA110" s="127">
        <f>AA111</f>
        <v>0</v>
      </c>
      <c r="AR110" s="128" t="s">
        <v>116</v>
      </c>
      <c r="AT110" s="129" t="s">
        <v>74</v>
      </c>
      <c r="AU110" s="129" t="s">
        <v>75</v>
      </c>
      <c r="AY110" s="128" t="s">
        <v>117</v>
      </c>
      <c r="BK110" s="130">
        <f>BK111</f>
        <v>0</v>
      </c>
    </row>
    <row r="111" spans="2:65" s="9" customFormat="1" ht="19.899999999999999" customHeight="1" x14ac:dyDescent="0.3">
      <c r="B111" s="121"/>
      <c r="C111" s="122"/>
      <c r="D111" s="131" t="s">
        <v>100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211">
        <f>BK111</f>
        <v>0</v>
      </c>
      <c r="O111" s="212"/>
      <c r="P111" s="212"/>
      <c r="Q111" s="212"/>
      <c r="R111" s="124"/>
      <c r="T111" s="125"/>
      <c r="U111" s="122"/>
      <c r="V111" s="122"/>
      <c r="W111" s="126">
        <f>SUM(W112:W175)</f>
        <v>364.59499999999997</v>
      </c>
      <c r="X111" s="122"/>
      <c r="Y111" s="126">
        <f>SUM(Y112:Y175)</f>
        <v>0.62757999999999992</v>
      </c>
      <c r="Z111" s="122"/>
      <c r="AA111" s="127">
        <f>SUM(AA112:AA175)</f>
        <v>0</v>
      </c>
      <c r="AR111" s="128" t="s">
        <v>116</v>
      </c>
      <c r="AT111" s="129" t="s">
        <v>74</v>
      </c>
      <c r="AU111" s="129" t="s">
        <v>80</v>
      </c>
      <c r="AY111" s="128" t="s">
        <v>117</v>
      </c>
      <c r="BK111" s="130">
        <f>SUM(BK112:BK175)</f>
        <v>0</v>
      </c>
    </row>
    <row r="112" spans="2:65" s="1" customFormat="1" ht="25.5" customHeight="1" x14ac:dyDescent="0.3">
      <c r="B112" s="132"/>
      <c r="C112" s="133" t="s">
        <v>118</v>
      </c>
      <c r="D112" s="133" t="s">
        <v>119</v>
      </c>
      <c r="E112" s="134" t="s">
        <v>120</v>
      </c>
      <c r="F112" s="203" t="s">
        <v>121</v>
      </c>
      <c r="G112" s="203"/>
      <c r="H112" s="203"/>
      <c r="I112" s="203"/>
      <c r="J112" s="135" t="s">
        <v>122</v>
      </c>
      <c r="K112" s="136">
        <v>1000</v>
      </c>
      <c r="L112" s="204">
        <v>0</v>
      </c>
      <c r="M112" s="204"/>
      <c r="N112" s="204">
        <f t="shared" ref="N112:N143" si="0">ROUND(L112*K112,3)</f>
        <v>0</v>
      </c>
      <c r="O112" s="205"/>
      <c r="P112" s="205"/>
      <c r="Q112" s="205"/>
      <c r="R112" s="138"/>
      <c r="T112" s="139" t="s">
        <v>5</v>
      </c>
      <c r="U112" s="40" t="s">
        <v>42</v>
      </c>
      <c r="V112" s="140">
        <v>0</v>
      </c>
      <c r="W112" s="140">
        <f t="shared" ref="W112:W143" si="1">V112*K112</f>
        <v>0</v>
      </c>
      <c r="X112" s="140">
        <v>1.0000000000000001E-5</v>
      </c>
      <c r="Y112" s="140">
        <f t="shared" ref="Y112:Y143" si="2">X112*K112</f>
        <v>0.01</v>
      </c>
      <c r="Z112" s="140">
        <v>0</v>
      </c>
      <c r="AA112" s="141">
        <f t="shared" ref="AA112:AA143" si="3">Z112*K112</f>
        <v>0</v>
      </c>
      <c r="AR112" s="18" t="s">
        <v>123</v>
      </c>
      <c r="AT112" s="18" t="s">
        <v>119</v>
      </c>
      <c r="AU112" s="18" t="s">
        <v>124</v>
      </c>
      <c r="AY112" s="18" t="s">
        <v>117</v>
      </c>
      <c r="BE112" s="142">
        <f t="shared" ref="BE112:BE143" si="4">IF(U112="základná",N112,0)</f>
        <v>0</v>
      </c>
      <c r="BF112" s="142">
        <f t="shared" ref="BF112:BF143" si="5">IF(U112="znížená",N112,0)</f>
        <v>0</v>
      </c>
      <c r="BG112" s="142">
        <f t="shared" ref="BG112:BG143" si="6">IF(U112="zákl. prenesená",N112,0)</f>
        <v>0</v>
      </c>
      <c r="BH112" s="142">
        <f t="shared" ref="BH112:BH143" si="7">IF(U112="zníž. prenesená",N112,0)</f>
        <v>0</v>
      </c>
      <c r="BI112" s="142">
        <f t="shared" ref="BI112:BI143" si="8">IF(U112="nulová",N112,0)</f>
        <v>0</v>
      </c>
      <c r="BJ112" s="18" t="s">
        <v>124</v>
      </c>
      <c r="BK112" s="143">
        <f t="shared" ref="BK112:BK143" si="9">ROUND(L112*K112,3)</f>
        <v>0</v>
      </c>
      <c r="BL112" s="18" t="s">
        <v>123</v>
      </c>
      <c r="BM112" s="18" t="s">
        <v>125</v>
      </c>
    </row>
    <row r="113" spans="2:65" s="1" customFormat="1" ht="16.5" customHeight="1" x14ac:dyDescent="0.3">
      <c r="B113" s="132"/>
      <c r="C113" s="144" t="s">
        <v>126</v>
      </c>
      <c r="D113" s="144" t="s">
        <v>127</v>
      </c>
      <c r="E113" s="145" t="s">
        <v>128</v>
      </c>
      <c r="F113" s="206" t="s">
        <v>129</v>
      </c>
      <c r="G113" s="206"/>
      <c r="H113" s="206"/>
      <c r="I113" s="206"/>
      <c r="J113" s="146" t="s">
        <v>130</v>
      </c>
      <c r="K113" s="137">
        <v>500</v>
      </c>
      <c r="L113" s="205">
        <v>0</v>
      </c>
      <c r="M113" s="205"/>
      <c r="N113" s="205">
        <f t="shared" si="0"/>
        <v>0</v>
      </c>
      <c r="O113" s="205"/>
      <c r="P113" s="205"/>
      <c r="Q113" s="205"/>
      <c r="R113" s="138"/>
      <c r="T113" s="139" t="s">
        <v>5</v>
      </c>
      <c r="U113" s="40" t="s">
        <v>42</v>
      </c>
      <c r="V113" s="140">
        <v>6.8000000000000005E-2</v>
      </c>
      <c r="W113" s="140">
        <f t="shared" si="1"/>
        <v>34</v>
      </c>
      <c r="X113" s="140">
        <v>0</v>
      </c>
      <c r="Y113" s="140">
        <f t="shared" si="2"/>
        <v>0</v>
      </c>
      <c r="Z113" s="140">
        <v>0</v>
      </c>
      <c r="AA113" s="141">
        <f t="shared" si="3"/>
        <v>0</v>
      </c>
      <c r="AR113" s="18" t="s">
        <v>131</v>
      </c>
      <c r="AT113" s="18" t="s">
        <v>127</v>
      </c>
      <c r="AU113" s="18" t="s">
        <v>124</v>
      </c>
      <c r="AY113" s="18" t="s">
        <v>117</v>
      </c>
      <c r="BE113" s="142">
        <f t="shared" si="4"/>
        <v>0</v>
      </c>
      <c r="BF113" s="142">
        <f t="shared" si="5"/>
        <v>0</v>
      </c>
      <c r="BG113" s="142">
        <f t="shared" si="6"/>
        <v>0</v>
      </c>
      <c r="BH113" s="142">
        <f t="shared" si="7"/>
        <v>0</v>
      </c>
      <c r="BI113" s="142">
        <f t="shared" si="8"/>
        <v>0</v>
      </c>
      <c r="BJ113" s="18" t="s">
        <v>124</v>
      </c>
      <c r="BK113" s="143">
        <f t="shared" si="9"/>
        <v>0</v>
      </c>
      <c r="BL113" s="18" t="s">
        <v>131</v>
      </c>
      <c r="BM113" s="18" t="s">
        <v>132</v>
      </c>
    </row>
    <row r="114" spans="2:65" s="1" customFormat="1" ht="16.5" customHeight="1" x14ac:dyDescent="0.3">
      <c r="B114" s="132"/>
      <c r="C114" s="133" t="s">
        <v>133</v>
      </c>
      <c r="D114" s="133" t="s">
        <v>119</v>
      </c>
      <c r="E114" s="134" t="s">
        <v>134</v>
      </c>
      <c r="F114" s="203" t="s">
        <v>135</v>
      </c>
      <c r="G114" s="203"/>
      <c r="H114" s="203"/>
      <c r="I114" s="203"/>
      <c r="J114" s="135" t="s">
        <v>122</v>
      </c>
      <c r="K114" s="136">
        <v>150</v>
      </c>
      <c r="L114" s="204">
        <v>0</v>
      </c>
      <c r="M114" s="204"/>
      <c r="N114" s="204">
        <f t="shared" si="0"/>
        <v>0</v>
      </c>
      <c r="O114" s="205"/>
      <c r="P114" s="205"/>
      <c r="Q114" s="205"/>
      <c r="R114" s="138"/>
      <c r="T114" s="139" t="s">
        <v>5</v>
      </c>
      <c r="U114" s="40" t="s">
        <v>42</v>
      </c>
      <c r="V114" s="140">
        <v>0</v>
      </c>
      <c r="W114" s="140">
        <f t="shared" si="1"/>
        <v>0</v>
      </c>
      <c r="X114" s="140">
        <v>1.0000000000000001E-5</v>
      </c>
      <c r="Y114" s="140">
        <f t="shared" si="2"/>
        <v>1.5E-3</v>
      </c>
      <c r="Z114" s="140">
        <v>0</v>
      </c>
      <c r="AA114" s="141">
        <f t="shared" si="3"/>
        <v>0</v>
      </c>
      <c r="AR114" s="18" t="s">
        <v>123</v>
      </c>
      <c r="AT114" s="18" t="s">
        <v>119</v>
      </c>
      <c r="AU114" s="18" t="s">
        <v>124</v>
      </c>
      <c r="AY114" s="18" t="s">
        <v>117</v>
      </c>
      <c r="BE114" s="142">
        <f t="shared" si="4"/>
        <v>0</v>
      </c>
      <c r="BF114" s="142">
        <f t="shared" si="5"/>
        <v>0</v>
      </c>
      <c r="BG114" s="142">
        <f t="shared" si="6"/>
        <v>0</v>
      </c>
      <c r="BH114" s="142">
        <f t="shared" si="7"/>
        <v>0</v>
      </c>
      <c r="BI114" s="142">
        <f t="shared" si="8"/>
        <v>0</v>
      </c>
      <c r="BJ114" s="18" t="s">
        <v>124</v>
      </c>
      <c r="BK114" s="143">
        <f t="shared" si="9"/>
        <v>0</v>
      </c>
      <c r="BL114" s="18" t="s">
        <v>123</v>
      </c>
      <c r="BM114" s="18" t="s">
        <v>136</v>
      </c>
    </row>
    <row r="115" spans="2:65" s="1" customFormat="1" ht="16.5" customHeight="1" x14ac:dyDescent="0.3">
      <c r="B115" s="132"/>
      <c r="C115" s="133" t="s">
        <v>137</v>
      </c>
      <c r="D115" s="133" t="s">
        <v>119</v>
      </c>
      <c r="E115" s="134" t="s">
        <v>138</v>
      </c>
      <c r="F115" s="203" t="s">
        <v>139</v>
      </c>
      <c r="G115" s="203"/>
      <c r="H115" s="203"/>
      <c r="I115" s="203"/>
      <c r="J115" s="135" t="s">
        <v>130</v>
      </c>
      <c r="K115" s="136">
        <v>500</v>
      </c>
      <c r="L115" s="204">
        <v>0</v>
      </c>
      <c r="M115" s="204"/>
      <c r="N115" s="204">
        <f t="shared" si="0"/>
        <v>0</v>
      </c>
      <c r="O115" s="205"/>
      <c r="P115" s="205"/>
      <c r="Q115" s="205"/>
      <c r="R115" s="138"/>
      <c r="T115" s="139" t="s">
        <v>5</v>
      </c>
      <c r="U115" s="40" t="s">
        <v>42</v>
      </c>
      <c r="V115" s="140">
        <v>0</v>
      </c>
      <c r="W115" s="140">
        <f t="shared" si="1"/>
        <v>0</v>
      </c>
      <c r="X115" s="140">
        <v>4.6E-5</v>
      </c>
      <c r="Y115" s="140">
        <f t="shared" si="2"/>
        <v>2.3E-2</v>
      </c>
      <c r="Z115" s="140">
        <v>0</v>
      </c>
      <c r="AA115" s="141">
        <f t="shared" si="3"/>
        <v>0</v>
      </c>
      <c r="AR115" s="18" t="s">
        <v>123</v>
      </c>
      <c r="AT115" s="18" t="s">
        <v>119</v>
      </c>
      <c r="AU115" s="18" t="s">
        <v>124</v>
      </c>
      <c r="AY115" s="18" t="s">
        <v>117</v>
      </c>
      <c r="BE115" s="142">
        <f t="shared" si="4"/>
        <v>0</v>
      </c>
      <c r="BF115" s="142">
        <f t="shared" si="5"/>
        <v>0</v>
      </c>
      <c r="BG115" s="142">
        <f t="shared" si="6"/>
        <v>0</v>
      </c>
      <c r="BH115" s="142">
        <f t="shared" si="7"/>
        <v>0</v>
      </c>
      <c r="BI115" s="142">
        <f t="shared" si="8"/>
        <v>0</v>
      </c>
      <c r="BJ115" s="18" t="s">
        <v>124</v>
      </c>
      <c r="BK115" s="143">
        <f t="shared" si="9"/>
        <v>0</v>
      </c>
      <c r="BL115" s="18" t="s">
        <v>123</v>
      </c>
      <c r="BM115" s="18" t="s">
        <v>140</v>
      </c>
    </row>
    <row r="116" spans="2:65" s="1" customFormat="1" ht="16.5" customHeight="1" x14ac:dyDescent="0.3">
      <c r="B116" s="132"/>
      <c r="C116" s="133" t="s">
        <v>141</v>
      </c>
      <c r="D116" s="133" t="s">
        <v>119</v>
      </c>
      <c r="E116" s="134" t="s">
        <v>142</v>
      </c>
      <c r="F116" s="203" t="s">
        <v>143</v>
      </c>
      <c r="G116" s="203"/>
      <c r="H116" s="203"/>
      <c r="I116" s="203"/>
      <c r="J116" s="135" t="s">
        <v>122</v>
      </c>
      <c r="K116" s="136">
        <v>500</v>
      </c>
      <c r="L116" s="204">
        <v>0</v>
      </c>
      <c r="M116" s="204"/>
      <c r="N116" s="204">
        <f t="shared" si="0"/>
        <v>0</v>
      </c>
      <c r="O116" s="205"/>
      <c r="P116" s="205"/>
      <c r="Q116" s="205"/>
      <c r="R116" s="138"/>
      <c r="T116" s="139" t="s">
        <v>5</v>
      </c>
      <c r="U116" s="40" t="s">
        <v>42</v>
      </c>
      <c r="V116" s="140">
        <v>0</v>
      </c>
      <c r="W116" s="140">
        <f t="shared" si="1"/>
        <v>0</v>
      </c>
      <c r="X116" s="140">
        <v>2.0000000000000002E-5</v>
      </c>
      <c r="Y116" s="140">
        <f t="shared" si="2"/>
        <v>0.01</v>
      </c>
      <c r="Z116" s="140">
        <v>0</v>
      </c>
      <c r="AA116" s="141">
        <f t="shared" si="3"/>
        <v>0</v>
      </c>
      <c r="AR116" s="18" t="s">
        <v>123</v>
      </c>
      <c r="AT116" s="18" t="s">
        <v>119</v>
      </c>
      <c r="AU116" s="18" t="s">
        <v>124</v>
      </c>
      <c r="AY116" s="18" t="s">
        <v>117</v>
      </c>
      <c r="BE116" s="142">
        <f t="shared" si="4"/>
        <v>0</v>
      </c>
      <c r="BF116" s="142">
        <f t="shared" si="5"/>
        <v>0</v>
      </c>
      <c r="BG116" s="142">
        <f t="shared" si="6"/>
        <v>0</v>
      </c>
      <c r="BH116" s="142">
        <f t="shared" si="7"/>
        <v>0</v>
      </c>
      <c r="BI116" s="142">
        <f t="shared" si="8"/>
        <v>0</v>
      </c>
      <c r="BJ116" s="18" t="s">
        <v>124</v>
      </c>
      <c r="BK116" s="143">
        <f t="shared" si="9"/>
        <v>0</v>
      </c>
      <c r="BL116" s="18" t="s">
        <v>123</v>
      </c>
      <c r="BM116" s="18" t="s">
        <v>144</v>
      </c>
    </row>
    <row r="117" spans="2:65" s="1" customFormat="1" ht="16.5" customHeight="1" x14ac:dyDescent="0.3">
      <c r="B117" s="132"/>
      <c r="C117" s="144" t="s">
        <v>145</v>
      </c>
      <c r="D117" s="144" t="s">
        <v>127</v>
      </c>
      <c r="E117" s="145" t="s">
        <v>146</v>
      </c>
      <c r="F117" s="206" t="s">
        <v>147</v>
      </c>
      <c r="G117" s="206"/>
      <c r="H117" s="206"/>
      <c r="I117" s="206"/>
      <c r="J117" s="146" t="s">
        <v>130</v>
      </c>
      <c r="K117" s="137">
        <v>500</v>
      </c>
      <c r="L117" s="205">
        <v>0</v>
      </c>
      <c r="M117" s="205"/>
      <c r="N117" s="205">
        <f t="shared" si="0"/>
        <v>0</v>
      </c>
      <c r="O117" s="205"/>
      <c r="P117" s="205"/>
      <c r="Q117" s="205"/>
      <c r="R117" s="138"/>
      <c r="T117" s="139" t="s">
        <v>5</v>
      </c>
      <c r="U117" s="40" t="s">
        <v>42</v>
      </c>
      <c r="V117" s="140">
        <v>7.6999999999999999E-2</v>
      </c>
      <c r="W117" s="140">
        <f t="shared" si="1"/>
        <v>38.5</v>
      </c>
      <c r="X117" s="140">
        <v>0</v>
      </c>
      <c r="Y117" s="140">
        <f t="shared" si="2"/>
        <v>0</v>
      </c>
      <c r="Z117" s="140">
        <v>0</v>
      </c>
      <c r="AA117" s="141">
        <f t="shared" si="3"/>
        <v>0</v>
      </c>
      <c r="AR117" s="18" t="s">
        <v>131</v>
      </c>
      <c r="AT117" s="18" t="s">
        <v>127</v>
      </c>
      <c r="AU117" s="18" t="s">
        <v>124</v>
      </c>
      <c r="AY117" s="18" t="s">
        <v>117</v>
      </c>
      <c r="BE117" s="142">
        <f t="shared" si="4"/>
        <v>0</v>
      </c>
      <c r="BF117" s="142">
        <f t="shared" si="5"/>
        <v>0</v>
      </c>
      <c r="BG117" s="142">
        <f t="shared" si="6"/>
        <v>0</v>
      </c>
      <c r="BH117" s="142">
        <f t="shared" si="7"/>
        <v>0</v>
      </c>
      <c r="BI117" s="142">
        <f t="shared" si="8"/>
        <v>0</v>
      </c>
      <c r="BJ117" s="18" t="s">
        <v>124</v>
      </c>
      <c r="BK117" s="143">
        <f t="shared" si="9"/>
        <v>0</v>
      </c>
      <c r="BL117" s="18" t="s">
        <v>131</v>
      </c>
      <c r="BM117" s="18" t="s">
        <v>148</v>
      </c>
    </row>
    <row r="118" spans="2:65" s="1" customFormat="1" ht="16.5" customHeight="1" x14ac:dyDescent="0.3">
      <c r="B118" s="132"/>
      <c r="C118" s="133" t="s">
        <v>149</v>
      </c>
      <c r="D118" s="133" t="s">
        <v>119</v>
      </c>
      <c r="E118" s="134" t="s">
        <v>150</v>
      </c>
      <c r="F118" s="203" t="s">
        <v>151</v>
      </c>
      <c r="G118" s="203"/>
      <c r="H118" s="203"/>
      <c r="I118" s="203"/>
      <c r="J118" s="135" t="s">
        <v>130</v>
      </c>
      <c r="K118" s="136">
        <v>500</v>
      </c>
      <c r="L118" s="204">
        <v>0</v>
      </c>
      <c r="M118" s="204"/>
      <c r="N118" s="204">
        <f t="shared" si="0"/>
        <v>0</v>
      </c>
      <c r="O118" s="205"/>
      <c r="P118" s="205"/>
      <c r="Q118" s="205"/>
      <c r="R118" s="138"/>
      <c r="T118" s="139" t="s">
        <v>5</v>
      </c>
      <c r="U118" s="40" t="s">
        <v>42</v>
      </c>
      <c r="V118" s="140">
        <v>0</v>
      </c>
      <c r="W118" s="140">
        <f t="shared" si="1"/>
        <v>0</v>
      </c>
      <c r="X118" s="140">
        <v>7.3999999999999996E-5</v>
      </c>
      <c r="Y118" s="140">
        <f t="shared" si="2"/>
        <v>3.6999999999999998E-2</v>
      </c>
      <c r="Z118" s="140">
        <v>0</v>
      </c>
      <c r="AA118" s="141">
        <f t="shared" si="3"/>
        <v>0</v>
      </c>
      <c r="AR118" s="18" t="s">
        <v>123</v>
      </c>
      <c r="AT118" s="18" t="s">
        <v>119</v>
      </c>
      <c r="AU118" s="18" t="s">
        <v>124</v>
      </c>
      <c r="AY118" s="18" t="s">
        <v>117</v>
      </c>
      <c r="BE118" s="142">
        <f t="shared" si="4"/>
        <v>0</v>
      </c>
      <c r="BF118" s="142">
        <f t="shared" si="5"/>
        <v>0</v>
      </c>
      <c r="BG118" s="142">
        <f t="shared" si="6"/>
        <v>0</v>
      </c>
      <c r="BH118" s="142">
        <f t="shared" si="7"/>
        <v>0</v>
      </c>
      <c r="BI118" s="142">
        <f t="shared" si="8"/>
        <v>0</v>
      </c>
      <c r="BJ118" s="18" t="s">
        <v>124</v>
      </c>
      <c r="BK118" s="143">
        <f t="shared" si="9"/>
        <v>0</v>
      </c>
      <c r="BL118" s="18" t="s">
        <v>123</v>
      </c>
      <c r="BM118" s="18" t="s">
        <v>152</v>
      </c>
    </row>
    <row r="119" spans="2:65" s="1" customFormat="1" ht="16.5" customHeight="1" x14ac:dyDescent="0.3">
      <c r="B119" s="132"/>
      <c r="C119" s="133" t="s">
        <v>131</v>
      </c>
      <c r="D119" s="133" t="s">
        <v>119</v>
      </c>
      <c r="E119" s="134" t="s">
        <v>153</v>
      </c>
      <c r="F119" s="203" t="s">
        <v>154</v>
      </c>
      <c r="G119" s="203"/>
      <c r="H119" s="203"/>
      <c r="I119" s="203"/>
      <c r="J119" s="135" t="s">
        <v>122</v>
      </c>
      <c r="K119" s="136">
        <v>150</v>
      </c>
      <c r="L119" s="204">
        <v>0</v>
      </c>
      <c r="M119" s="204"/>
      <c r="N119" s="204">
        <f t="shared" si="0"/>
        <v>0</v>
      </c>
      <c r="O119" s="205"/>
      <c r="P119" s="205"/>
      <c r="Q119" s="205"/>
      <c r="R119" s="138"/>
      <c r="T119" s="139" t="s">
        <v>5</v>
      </c>
      <c r="U119" s="40" t="s">
        <v>42</v>
      </c>
      <c r="V119" s="140">
        <v>0</v>
      </c>
      <c r="W119" s="140">
        <f t="shared" si="1"/>
        <v>0</v>
      </c>
      <c r="X119" s="140">
        <v>1.0000000000000001E-5</v>
      </c>
      <c r="Y119" s="140">
        <f t="shared" si="2"/>
        <v>1.5E-3</v>
      </c>
      <c r="Z119" s="140">
        <v>0</v>
      </c>
      <c r="AA119" s="141">
        <f t="shared" si="3"/>
        <v>0</v>
      </c>
      <c r="AR119" s="18" t="s">
        <v>123</v>
      </c>
      <c r="AT119" s="18" t="s">
        <v>119</v>
      </c>
      <c r="AU119" s="18" t="s">
        <v>124</v>
      </c>
      <c r="AY119" s="18" t="s">
        <v>117</v>
      </c>
      <c r="BE119" s="142">
        <f t="shared" si="4"/>
        <v>0</v>
      </c>
      <c r="BF119" s="142">
        <f t="shared" si="5"/>
        <v>0</v>
      </c>
      <c r="BG119" s="142">
        <f t="shared" si="6"/>
        <v>0</v>
      </c>
      <c r="BH119" s="142">
        <f t="shared" si="7"/>
        <v>0</v>
      </c>
      <c r="BI119" s="142">
        <f t="shared" si="8"/>
        <v>0</v>
      </c>
      <c r="BJ119" s="18" t="s">
        <v>124</v>
      </c>
      <c r="BK119" s="143">
        <f t="shared" si="9"/>
        <v>0</v>
      </c>
      <c r="BL119" s="18" t="s">
        <v>123</v>
      </c>
      <c r="BM119" s="18" t="s">
        <v>155</v>
      </c>
    </row>
    <row r="120" spans="2:65" s="1" customFormat="1" ht="16.5" customHeight="1" x14ac:dyDescent="0.3">
      <c r="B120" s="132"/>
      <c r="C120" s="133" t="s">
        <v>156</v>
      </c>
      <c r="D120" s="133" t="s">
        <v>119</v>
      </c>
      <c r="E120" s="134" t="s">
        <v>157</v>
      </c>
      <c r="F120" s="203" t="s">
        <v>158</v>
      </c>
      <c r="G120" s="203"/>
      <c r="H120" s="203"/>
      <c r="I120" s="203"/>
      <c r="J120" s="135" t="s">
        <v>122</v>
      </c>
      <c r="K120" s="136">
        <v>500</v>
      </c>
      <c r="L120" s="204">
        <v>0</v>
      </c>
      <c r="M120" s="204"/>
      <c r="N120" s="204">
        <f t="shared" si="0"/>
        <v>0</v>
      </c>
      <c r="O120" s="205"/>
      <c r="P120" s="205"/>
      <c r="Q120" s="205"/>
      <c r="R120" s="138"/>
      <c r="T120" s="139" t="s">
        <v>5</v>
      </c>
      <c r="U120" s="40" t="s">
        <v>42</v>
      </c>
      <c r="V120" s="140">
        <v>0</v>
      </c>
      <c r="W120" s="140">
        <f t="shared" si="1"/>
        <v>0</v>
      </c>
      <c r="X120" s="140">
        <v>2.0000000000000002E-5</v>
      </c>
      <c r="Y120" s="140">
        <f t="shared" si="2"/>
        <v>0.01</v>
      </c>
      <c r="Z120" s="140">
        <v>0</v>
      </c>
      <c r="AA120" s="141">
        <f t="shared" si="3"/>
        <v>0</v>
      </c>
      <c r="AR120" s="18" t="s">
        <v>123</v>
      </c>
      <c r="AT120" s="18" t="s">
        <v>119</v>
      </c>
      <c r="AU120" s="18" t="s">
        <v>124</v>
      </c>
      <c r="AY120" s="18" t="s">
        <v>117</v>
      </c>
      <c r="BE120" s="142">
        <f t="shared" si="4"/>
        <v>0</v>
      </c>
      <c r="BF120" s="142">
        <f t="shared" si="5"/>
        <v>0</v>
      </c>
      <c r="BG120" s="142">
        <f t="shared" si="6"/>
        <v>0</v>
      </c>
      <c r="BH120" s="142">
        <f t="shared" si="7"/>
        <v>0</v>
      </c>
      <c r="BI120" s="142">
        <f t="shared" si="8"/>
        <v>0</v>
      </c>
      <c r="BJ120" s="18" t="s">
        <v>124</v>
      </c>
      <c r="BK120" s="143">
        <f t="shared" si="9"/>
        <v>0</v>
      </c>
      <c r="BL120" s="18" t="s">
        <v>123</v>
      </c>
      <c r="BM120" s="18" t="s">
        <v>159</v>
      </c>
    </row>
    <row r="121" spans="2:65" s="1" customFormat="1" ht="25.5" customHeight="1" x14ac:dyDescent="0.3">
      <c r="B121" s="132"/>
      <c r="C121" s="144" t="s">
        <v>160</v>
      </c>
      <c r="D121" s="144" t="s">
        <v>127</v>
      </c>
      <c r="E121" s="145" t="s">
        <v>161</v>
      </c>
      <c r="F121" s="206" t="s">
        <v>162</v>
      </c>
      <c r="G121" s="206"/>
      <c r="H121" s="206"/>
      <c r="I121" s="206"/>
      <c r="J121" s="146" t="s">
        <v>130</v>
      </c>
      <c r="K121" s="137">
        <v>225</v>
      </c>
      <c r="L121" s="205">
        <v>0</v>
      </c>
      <c r="M121" s="205"/>
      <c r="N121" s="205">
        <f t="shared" si="0"/>
        <v>0</v>
      </c>
      <c r="O121" s="205"/>
      <c r="P121" s="205"/>
      <c r="Q121" s="205"/>
      <c r="R121" s="138"/>
      <c r="T121" s="139" t="s">
        <v>5</v>
      </c>
      <c r="U121" s="40" t="s">
        <v>42</v>
      </c>
      <c r="V121" s="140">
        <v>9.1999999999999998E-2</v>
      </c>
      <c r="W121" s="140">
        <f t="shared" si="1"/>
        <v>20.7</v>
      </c>
      <c r="X121" s="140">
        <v>0</v>
      </c>
      <c r="Y121" s="140">
        <f t="shared" si="2"/>
        <v>0</v>
      </c>
      <c r="Z121" s="140">
        <v>0</v>
      </c>
      <c r="AA121" s="141">
        <f t="shared" si="3"/>
        <v>0</v>
      </c>
      <c r="AR121" s="18" t="s">
        <v>131</v>
      </c>
      <c r="AT121" s="18" t="s">
        <v>127</v>
      </c>
      <c r="AU121" s="18" t="s">
        <v>124</v>
      </c>
      <c r="AY121" s="18" t="s">
        <v>117</v>
      </c>
      <c r="BE121" s="142">
        <f t="shared" si="4"/>
        <v>0</v>
      </c>
      <c r="BF121" s="142">
        <f t="shared" si="5"/>
        <v>0</v>
      </c>
      <c r="BG121" s="142">
        <f t="shared" si="6"/>
        <v>0</v>
      </c>
      <c r="BH121" s="142">
        <f t="shared" si="7"/>
        <v>0</v>
      </c>
      <c r="BI121" s="142">
        <f t="shared" si="8"/>
        <v>0</v>
      </c>
      <c r="BJ121" s="18" t="s">
        <v>124</v>
      </c>
      <c r="BK121" s="143">
        <f t="shared" si="9"/>
        <v>0</v>
      </c>
      <c r="BL121" s="18" t="s">
        <v>131</v>
      </c>
      <c r="BM121" s="18" t="s">
        <v>163</v>
      </c>
    </row>
    <row r="122" spans="2:65" s="1" customFormat="1" ht="25.5" customHeight="1" x14ac:dyDescent="0.3">
      <c r="B122" s="132"/>
      <c r="C122" s="133" t="s">
        <v>164</v>
      </c>
      <c r="D122" s="133" t="s">
        <v>119</v>
      </c>
      <c r="E122" s="134" t="s">
        <v>165</v>
      </c>
      <c r="F122" s="203" t="s">
        <v>166</v>
      </c>
      <c r="G122" s="203"/>
      <c r="H122" s="203"/>
      <c r="I122" s="203"/>
      <c r="J122" s="135" t="s">
        <v>130</v>
      </c>
      <c r="K122" s="136">
        <v>225</v>
      </c>
      <c r="L122" s="204">
        <v>0</v>
      </c>
      <c r="M122" s="204"/>
      <c r="N122" s="204">
        <f t="shared" si="0"/>
        <v>0</v>
      </c>
      <c r="O122" s="205"/>
      <c r="P122" s="205"/>
      <c r="Q122" s="205"/>
      <c r="R122" s="138"/>
      <c r="T122" s="139" t="s">
        <v>5</v>
      </c>
      <c r="U122" s="40" t="s">
        <v>42</v>
      </c>
      <c r="V122" s="140">
        <v>0</v>
      </c>
      <c r="W122" s="140">
        <f t="shared" si="1"/>
        <v>0</v>
      </c>
      <c r="X122" s="140">
        <v>1.6000000000000001E-4</v>
      </c>
      <c r="Y122" s="140">
        <f t="shared" si="2"/>
        <v>3.6000000000000004E-2</v>
      </c>
      <c r="Z122" s="140">
        <v>0</v>
      </c>
      <c r="AA122" s="141">
        <f t="shared" si="3"/>
        <v>0</v>
      </c>
      <c r="AR122" s="18" t="s">
        <v>123</v>
      </c>
      <c r="AT122" s="18" t="s">
        <v>119</v>
      </c>
      <c r="AU122" s="18" t="s">
        <v>124</v>
      </c>
      <c r="AY122" s="18" t="s">
        <v>117</v>
      </c>
      <c r="BE122" s="142">
        <f t="shared" si="4"/>
        <v>0</v>
      </c>
      <c r="BF122" s="142">
        <f t="shared" si="5"/>
        <v>0</v>
      </c>
      <c r="BG122" s="142">
        <f t="shared" si="6"/>
        <v>0</v>
      </c>
      <c r="BH122" s="142">
        <f t="shared" si="7"/>
        <v>0</v>
      </c>
      <c r="BI122" s="142">
        <f t="shared" si="8"/>
        <v>0</v>
      </c>
      <c r="BJ122" s="18" t="s">
        <v>124</v>
      </c>
      <c r="BK122" s="143">
        <f t="shared" si="9"/>
        <v>0</v>
      </c>
      <c r="BL122" s="18" t="s">
        <v>123</v>
      </c>
      <c r="BM122" s="18" t="s">
        <v>167</v>
      </c>
    </row>
    <row r="123" spans="2:65" s="1" customFormat="1" ht="25.5" customHeight="1" x14ac:dyDescent="0.3">
      <c r="B123" s="132"/>
      <c r="C123" s="144" t="s">
        <v>168</v>
      </c>
      <c r="D123" s="144" t="s">
        <v>127</v>
      </c>
      <c r="E123" s="145" t="s">
        <v>169</v>
      </c>
      <c r="F123" s="206" t="s">
        <v>170</v>
      </c>
      <c r="G123" s="206"/>
      <c r="H123" s="206"/>
      <c r="I123" s="206"/>
      <c r="J123" s="146" t="s">
        <v>130</v>
      </c>
      <c r="K123" s="137">
        <v>90</v>
      </c>
      <c r="L123" s="205">
        <v>0</v>
      </c>
      <c r="M123" s="205"/>
      <c r="N123" s="205">
        <f t="shared" si="0"/>
        <v>0</v>
      </c>
      <c r="O123" s="205"/>
      <c r="P123" s="205"/>
      <c r="Q123" s="205"/>
      <c r="R123" s="138"/>
      <c r="T123" s="139" t="s">
        <v>5</v>
      </c>
      <c r="U123" s="40" t="s">
        <v>42</v>
      </c>
      <c r="V123" s="140">
        <v>0.152</v>
      </c>
      <c r="W123" s="140">
        <f t="shared" si="1"/>
        <v>13.68</v>
      </c>
      <c r="X123" s="140">
        <v>0</v>
      </c>
      <c r="Y123" s="140">
        <f t="shared" si="2"/>
        <v>0</v>
      </c>
      <c r="Z123" s="140">
        <v>0</v>
      </c>
      <c r="AA123" s="141">
        <f t="shared" si="3"/>
        <v>0</v>
      </c>
      <c r="AR123" s="18" t="s">
        <v>131</v>
      </c>
      <c r="AT123" s="18" t="s">
        <v>127</v>
      </c>
      <c r="AU123" s="18" t="s">
        <v>124</v>
      </c>
      <c r="AY123" s="18" t="s">
        <v>117</v>
      </c>
      <c r="BE123" s="142">
        <f t="shared" si="4"/>
        <v>0</v>
      </c>
      <c r="BF123" s="142">
        <f t="shared" si="5"/>
        <v>0</v>
      </c>
      <c r="BG123" s="142">
        <f t="shared" si="6"/>
        <v>0</v>
      </c>
      <c r="BH123" s="142">
        <f t="shared" si="7"/>
        <v>0</v>
      </c>
      <c r="BI123" s="142">
        <f t="shared" si="8"/>
        <v>0</v>
      </c>
      <c r="BJ123" s="18" t="s">
        <v>124</v>
      </c>
      <c r="BK123" s="143">
        <f t="shared" si="9"/>
        <v>0</v>
      </c>
      <c r="BL123" s="18" t="s">
        <v>131</v>
      </c>
      <c r="BM123" s="18" t="s">
        <v>171</v>
      </c>
    </row>
    <row r="124" spans="2:65" s="1" customFormat="1" ht="25.5" customHeight="1" x14ac:dyDescent="0.3">
      <c r="B124" s="132"/>
      <c r="C124" s="133" t="s">
        <v>172</v>
      </c>
      <c r="D124" s="133" t="s">
        <v>119</v>
      </c>
      <c r="E124" s="134" t="s">
        <v>173</v>
      </c>
      <c r="F124" s="203" t="s">
        <v>174</v>
      </c>
      <c r="G124" s="203"/>
      <c r="H124" s="203"/>
      <c r="I124" s="203"/>
      <c r="J124" s="135" t="s">
        <v>130</v>
      </c>
      <c r="K124" s="136">
        <v>90</v>
      </c>
      <c r="L124" s="204">
        <v>0</v>
      </c>
      <c r="M124" s="204"/>
      <c r="N124" s="204">
        <f t="shared" si="0"/>
        <v>0</v>
      </c>
      <c r="O124" s="205"/>
      <c r="P124" s="205"/>
      <c r="Q124" s="205"/>
      <c r="R124" s="138"/>
      <c r="T124" s="139" t="s">
        <v>5</v>
      </c>
      <c r="U124" s="40" t="s">
        <v>42</v>
      </c>
      <c r="V124" s="140">
        <v>0</v>
      </c>
      <c r="W124" s="140">
        <f t="shared" si="1"/>
        <v>0</v>
      </c>
      <c r="X124" s="140">
        <v>1.1000000000000001E-3</v>
      </c>
      <c r="Y124" s="140">
        <f t="shared" si="2"/>
        <v>9.9000000000000005E-2</v>
      </c>
      <c r="Z124" s="140">
        <v>0</v>
      </c>
      <c r="AA124" s="141">
        <f t="shared" si="3"/>
        <v>0</v>
      </c>
      <c r="AR124" s="18" t="s">
        <v>123</v>
      </c>
      <c r="AT124" s="18" t="s">
        <v>119</v>
      </c>
      <c r="AU124" s="18" t="s">
        <v>124</v>
      </c>
      <c r="AY124" s="18" t="s">
        <v>117</v>
      </c>
      <c r="BE124" s="142">
        <f t="shared" si="4"/>
        <v>0</v>
      </c>
      <c r="BF124" s="142">
        <f t="shared" si="5"/>
        <v>0</v>
      </c>
      <c r="BG124" s="142">
        <f t="shared" si="6"/>
        <v>0</v>
      </c>
      <c r="BH124" s="142">
        <f t="shared" si="7"/>
        <v>0</v>
      </c>
      <c r="BI124" s="142">
        <f t="shared" si="8"/>
        <v>0</v>
      </c>
      <c r="BJ124" s="18" t="s">
        <v>124</v>
      </c>
      <c r="BK124" s="143">
        <f t="shared" si="9"/>
        <v>0</v>
      </c>
      <c r="BL124" s="18" t="s">
        <v>123</v>
      </c>
      <c r="BM124" s="18" t="s">
        <v>175</v>
      </c>
    </row>
    <row r="125" spans="2:65" s="1" customFormat="1" ht="38.25" customHeight="1" x14ac:dyDescent="0.3">
      <c r="B125" s="132"/>
      <c r="C125" s="144" t="s">
        <v>176</v>
      </c>
      <c r="D125" s="144" t="s">
        <v>127</v>
      </c>
      <c r="E125" s="145" t="s">
        <v>177</v>
      </c>
      <c r="F125" s="206" t="s">
        <v>178</v>
      </c>
      <c r="G125" s="206"/>
      <c r="H125" s="206"/>
      <c r="I125" s="206"/>
      <c r="J125" s="146" t="s">
        <v>122</v>
      </c>
      <c r="K125" s="137">
        <v>45</v>
      </c>
      <c r="L125" s="205">
        <v>0</v>
      </c>
      <c r="M125" s="205"/>
      <c r="N125" s="205">
        <f t="shared" si="0"/>
        <v>0</v>
      </c>
      <c r="O125" s="205"/>
      <c r="P125" s="205"/>
      <c r="Q125" s="205"/>
      <c r="R125" s="138"/>
      <c r="T125" s="139" t="s">
        <v>5</v>
      </c>
      <c r="U125" s="40" t="s">
        <v>42</v>
      </c>
      <c r="V125" s="140">
        <v>0.63500000000000001</v>
      </c>
      <c r="W125" s="140">
        <f t="shared" si="1"/>
        <v>28.574999999999999</v>
      </c>
      <c r="X125" s="140">
        <v>0</v>
      </c>
      <c r="Y125" s="140">
        <f t="shared" si="2"/>
        <v>0</v>
      </c>
      <c r="Z125" s="140">
        <v>0</v>
      </c>
      <c r="AA125" s="141">
        <f t="shared" si="3"/>
        <v>0</v>
      </c>
      <c r="AR125" s="18" t="s">
        <v>131</v>
      </c>
      <c r="AT125" s="18" t="s">
        <v>127</v>
      </c>
      <c r="AU125" s="18" t="s">
        <v>124</v>
      </c>
      <c r="AY125" s="18" t="s">
        <v>117</v>
      </c>
      <c r="BE125" s="142">
        <f t="shared" si="4"/>
        <v>0</v>
      </c>
      <c r="BF125" s="142">
        <f t="shared" si="5"/>
        <v>0</v>
      </c>
      <c r="BG125" s="142">
        <f t="shared" si="6"/>
        <v>0</v>
      </c>
      <c r="BH125" s="142">
        <f t="shared" si="7"/>
        <v>0</v>
      </c>
      <c r="BI125" s="142">
        <f t="shared" si="8"/>
        <v>0</v>
      </c>
      <c r="BJ125" s="18" t="s">
        <v>124</v>
      </c>
      <c r="BK125" s="143">
        <f t="shared" si="9"/>
        <v>0</v>
      </c>
      <c r="BL125" s="18" t="s">
        <v>131</v>
      </c>
      <c r="BM125" s="18" t="s">
        <v>179</v>
      </c>
    </row>
    <row r="126" spans="2:65" s="1" customFormat="1" ht="16.5" customHeight="1" x14ac:dyDescent="0.3">
      <c r="B126" s="132"/>
      <c r="C126" s="133" t="s">
        <v>180</v>
      </c>
      <c r="D126" s="133" t="s">
        <v>119</v>
      </c>
      <c r="E126" s="134" t="s">
        <v>181</v>
      </c>
      <c r="F126" s="203" t="s">
        <v>182</v>
      </c>
      <c r="G126" s="203"/>
      <c r="H126" s="203"/>
      <c r="I126" s="203"/>
      <c r="J126" s="135" t="s">
        <v>122</v>
      </c>
      <c r="K126" s="136">
        <v>45</v>
      </c>
      <c r="L126" s="204">
        <v>0</v>
      </c>
      <c r="M126" s="204"/>
      <c r="N126" s="204">
        <f t="shared" si="0"/>
        <v>0</v>
      </c>
      <c r="O126" s="205"/>
      <c r="P126" s="205"/>
      <c r="Q126" s="205"/>
      <c r="R126" s="138"/>
      <c r="T126" s="139" t="s">
        <v>5</v>
      </c>
      <c r="U126" s="40" t="s">
        <v>42</v>
      </c>
      <c r="V126" s="140">
        <v>0</v>
      </c>
      <c r="W126" s="140">
        <f t="shared" si="1"/>
        <v>0</v>
      </c>
      <c r="X126" s="140">
        <v>1.6000000000000001E-4</v>
      </c>
      <c r="Y126" s="140">
        <f t="shared" si="2"/>
        <v>7.2000000000000007E-3</v>
      </c>
      <c r="Z126" s="140">
        <v>0</v>
      </c>
      <c r="AA126" s="141">
        <f t="shared" si="3"/>
        <v>0</v>
      </c>
      <c r="AR126" s="18" t="s">
        <v>123</v>
      </c>
      <c r="AT126" s="18" t="s">
        <v>119</v>
      </c>
      <c r="AU126" s="18" t="s">
        <v>124</v>
      </c>
      <c r="AY126" s="18" t="s">
        <v>117</v>
      </c>
      <c r="BE126" s="142">
        <f t="shared" si="4"/>
        <v>0</v>
      </c>
      <c r="BF126" s="142">
        <f t="shared" si="5"/>
        <v>0</v>
      </c>
      <c r="BG126" s="142">
        <f t="shared" si="6"/>
        <v>0</v>
      </c>
      <c r="BH126" s="142">
        <f t="shared" si="7"/>
        <v>0</v>
      </c>
      <c r="BI126" s="142">
        <f t="shared" si="8"/>
        <v>0</v>
      </c>
      <c r="BJ126" s="18" t="s">
        <v>124</v>
      </c>
      <c r="BK126" s="143">
        <f t="shared" si="9"/>
        <v>0</v>
      </c>
      <c r="BL126" s="18" t="s">
        <v>123</v>
      </c>
      <c r="BM126" s="18" t="s">
        <v>183</v>
      </c>
    </row>
    <row r="127" spans="2:65" s="1" customFormat="1" ht="38.25" customHeight="1" x14ac:dyDescent="0.3">
      <c r="B127" s="132"/>
      <c r="C127" s="144" t="s">
        <v>184</v>
      </c>
      <c r="D127" s="144" t="s">
        <v>127</v>
      </c>
      <c r="E127" s="145" t="s">
        <v>185</v>
      </c>
      <c r="F127" s="206" t="s">
        <v>186</v>
      </c>
      <c r="G127" s="206"/>
      <c r="H127" s="206"/>
      <c r="I127" s="206"/>
      <c r="J127" s="146" t="s">
        <v>122</v>
      </c>
      <c r="K127" s="137">
        <v>6</v>
      </c>
      <c r="L127" s="205">
        <v>0</v>
      </c>
      <c r="M127" s="205"/>
      <c r="N127" s="205">
        <f t="shared" si="0"/>
        <v>0</v>
      </c>
      <c r="O127" s="205"/>
      <c r="P127" s="205"/>
      <c r="Q127" s="205"/>
      <c r="R127" s="138"/>
      <c r="T127" s="139" t="s">
        <v>5</v>
      </c>
      <c r="U127" s="40" t="s">
        <v>42</v>
      </c>
      <c r="V127" s="140">
        <v>0.28799999999999998</v>
      </c>
      <c r="W127" s="140">
        <f t="shared" si="1"/>
        <v>1.7279999999999998</v>
      </c>
      <c r="X127" s="140">
        <v>0</v>
      </c>
      <c r="Y127" s="140">
        <f t="shared" si="2"/>
        <v>0</v>
      </c>
      <c r="Z127" s="140">
        <v>0</v>
      </c>
      <c r="AA127" s="141">
        <f t="shared" si="3"/>
        <v>0</v>
      </c>
      <c r="AR127" s="18" t="s">
        <v>131</v>
      </c>
      <c r="AT127" s="18" t="s">
        <v>127</v>
      </c>
      <c r="AU127" s="18" t="s">
        <v>124</v>
      </c>
      <c r="AY127" s="18" t="s">
        <v>117</v>
      </c>
      <c r="BE127" s="142">
        <f t="shared" si="4"/>
        <v>0</v>
      </c>
      <c r="BF127" s="142">
        <f t="shared" si="5"/>
        <v>0</v>
      </c>
      <c r="BG127" s="142">
        <f t="shared" si="6"/>
        <v>0</v>
      </c>
      <c r="BH127" s="142">
        <f t="shared" si="7"/>
        <v>0</v>
      </c>
      <c r="BI127" s="142">
        <f t="shared" si="8"/>
        <v>0</v>
      </c>
      <c r="BJ127" s="18" t="s">
        <v>124</v>
      </c>
      <c r="BK127" s="143">
        <f t="shared" si="9"/>
        <v>0</v>
      </c>
      <c r="BL127" s="18" t="s">
        <v>131</v>
      </c>
      <c r="BM127" s="18" t="s">
        <v>187</v>
      </c>
    </row>
    <row r="128" spans="2:65" s="1" customFormat="1" ht="16.5" customHeight="1" x14ac:dyDescent="0.3">
      <c r="B128" s="132"/>
      <c r="C128" s="133" t="s">
        <v>188</v>
      </c>
      <c r="D128" s="133" t="s">
        <v>119</v>
      </c>
      <c r="E128" s="134" t="s">
        <v>189</v>
      </c>
      <c r="F128" s="203" t="s">
        <v>190</v>
      </c>
      <c r="G128" s="203"/>
      <c r="H128" s="203"/>
      <c r="I128" s="203"/>
      <c r="J128" s="135" t="s">
        <v>122</v>
      </c>
      <c r="K128" s="136">
        <v>6</v>
      </c>
      <c r="L128" s="204">
        <v>0</v>
      </c>
      <c r="M128" s="204"/>
      <c r="N128" s="204">
        <f t="shared" si="0"/>
        <v>0</v>
      </c>
      <c r="O128" s="205"/>
      <c r="P128" s="205"/>
      <c r="Q128" s="205"/>
      <c r="R128" s="138"/>
      <c r="T128" s="139" t="s">
        <v>5</v>
      </c>
      <c r="U128" s="40" t="s">
        <v>42</v>
      </c>
      <c r="V128" s="140">
        <v>0</v>
      </c>
      <c r="W128" s="140">
        <f t="shared" si="1"/>
        <v>0</v>
      </c>
      <c r="X128" s="140">
        <v>1E-4</v>
      </c>
      <c r="Y128" s="140">
        <f t="shared" si="2"/>
        <v>6.0000000000000006E-4</v>
      </c>
      <c r="Z128" s="140">
        <v>0</v>
      </c>
      <c r="AA128" s="141">
        <f t="shared" si="3"/>
        <v>0</v>
      </c>
      <c r="AR128" s="18" t="s">
        <v>123</v>
      </c>
      <c r="AT128" s="18" t="s">
        <v>119</v>
      </c>
      <c r="AU128" s="18" t="s">
        <v>124</v>
      </c>
      <c r="AY128" s="18" t="s">
        <v>117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8" t="s">
        <v>124</v>
      </c>
      <c r="BK128" s="143">
        <f t="shared" si="9"/>
        <v>0</v>
      </c>
      <c r="BL128" s="18" t="s">
        <v>123</v>
      </c>
      <c r="BM128" s="18" t="s">
        <v>191</v>
      </c>
    </row>
    <row r="129" spans="2:65" s="1" customFormat="1" ht="38.25" customHeight="1" x14ac:dyDescent="0.3">
      <c r="B129" s="132"/>
      <c r="C129" s="144" t="s">
        <v>192</v>
      </c>
      <c r="D129" s="144" t="s">
        <v>127</v>
      </c>
      <c r="E129" s="145" t="s">
        <v>193</v>
      </c>
      <c r="F129" s="206" t="s">
        <v>194</v>
      </c>
      <c r="G129" s="206"/>
      <c r="H129" s="206"/>
      <c r="I129" s="206"/>
      <c r="J129" s="146" t="s">
        <v>122</v>
      </c>
      <c r="K129" s="137">
        <v>4</v>
      </c>
      <c r="L129" s="205">
        <v>0</v>
      </c>
      <c r="M129" s="205"/>
      <c r="N129" s="205">
        <f t="shared" si="0"/>
        <v>0</v>
      </c>
      <c r="O129" s="205"/>
      <c r="P129" s="205"/>
      <c r="Q129" s="205"/>
      <c r="R129" s="138"/>
      <c r="T129" s="139" t="s">
        <v>5</v>
      </c>
      <c r="U129" s="40" t="s">
        <v>42</v>
      </c>
      <c r="V129" s="140">
        <v>0.308</v>
      </c>
      <c r="W129" s="140">
        <f t="shared" si="1"/>
        <v>1.232</v>
      </c>
      <c r="X129" s="140">
        <v>0</v>
      </c>
      <c r="Y129" s="140">
        <f t="shared" si="2"/>
        <v>0</v>
      </c>
      <c r="Z129" s="140">
        <v>0</v>
      </c>
      <c r="AA129" s="141">
        <f t="shared" si="3"/>
        <v>0</v>
      </c>
      <c r="AR129" s="18" t="s">
        <v>131</v>
      </c>
      <c r="AT129" s="18" t="s">
        <v>127</v>
      </c>
      <c r="AU129" s="18" t="s">
        <v>124</v>
      </c>
      <c r="AY129" s="18" t="s">
        <v>117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8" t="s">
        <v>124</v>
      </c>
      <c r="BK129" s="143">
        <f t="shared" si="9"/>
        <v>0</v>
      </c>
      <c r="BL129" s="18" t="s">
        <v>131</v>
      </c>
      <c r="BM129" s="18" t="s">
        <v>195</v>
      </c>
    </row>
    <row r="130" spans="2:65" s="1" customFormat="1" ht="25.5" customHeight="1" x14ac:dyDescent="0.3">
      <c r="B130" s="132"/>
      <c r="C130" s="133" t="s">
        <v>196</v>
      </c>
      <c r="D130" s="133" t="s">
        <v>119</v>
      </c>
      <c r="E130" s="134" t="s">
        <v>197</v>
      </c>
      <c r="F130" s="203" t="s">
        <v>198</v>
      </c>
      <c r="G130" s="203"/>
      <c r="H130" s="203"/>
      <c r="I130" s="203"/>
      <c r="J130" s="135" t="s">
        <v>122</v>
      </c>
      <c r="K130" s="136">
        <v>4</v>
      </c>
      <c r="L130" s="204">
        <v>0</v>
      </c>
      <c r="M130" s="204"/>
      <c r="N130" s="204">
        <f t="shared" si="0"/>
        <v>0</v>
      </c>
      <c r="O130" s="205"/>
      <c r="P130" s="205"/>
      <c r="Q130" s="205"/>
      <c r="R130" s="138"/>
      <c r="T130" s="139" t="s">
        <v>5</v>
      </c>
      <c r="U130" s="40" t="s">
        <v>42</v>
      </c>
      <c r="V130" s="140">
        <v>0</v>
      </c>
      <c r="W130" s="140">
        <f t="shared" si="1"/>
        <v>0</v>
      </c>
      <c r="X130" s="140">
        <v>6.0000000000000002E-5</v>
      </c>
      <c r="Y130" s="140">
        <f t="shared" si="2"/>
        <v>2.4000000000000001E-4</v>
      </c>
      <c r="Z130" s="140">
        <v>0</v>
      </c>
      <c r="AA130" s="141">
        <f t="shared" si="3"/>
        <v>0</v>
      </c>
      <c r="AR130" s="18" t="s">
        <v>123</v>
      </c>
      <c r="AT130" s="18" t="s">
        <v>119</v>
      </c>
      <c r="AU130" s="18" t="s">
        <v>124</v>
      </c>
      <c r="AY130" s="18" t="s">
        <v>117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8" t="s">
        <v>124</v>
      </c>
      <c r="BK130" s="143">
        <f t="shared" si="9"/>
        <v>0</v>
      </c>
      <c r="BL130" s="18" t="s">
        <v>123</v>
      </c>
      <c r="BM130" s="18" t="s">
        <v>199</v>
      </c>
    </row>
    <row r="131" spans="2:65" s="1" customFormat="1" ht="38.25" customHeight="1" x14ac:dyDescent="0.3">
      <c r="B131" s="132"/>
      <c r="C131" s="144" t="s">
        <v>200</v>
      </c>
      <c r="D131" s="144" t="s">
        <v>127</v>
      </c>
      <c r="E131" s="145" t="s">
        <v>201</v>
      </c>
      <c r="F131" s="206" t="s">
        <v>202</v>
      </c>
      <c r="G131" s="206"/>
      <c r="H131" s="206"/>
      <c r="I131" s="206"/>
      <c r="J131" s="146" t="s">
        <v>122</v>
      </c>
      <c r="K131" s="137">
        <v>12</v>
      </c>
      <c r="L131" s="205">
        <v>0</v>
      </c>
      <c r="M131" s="205"/>
      <c r="N131" s="205">
        <f t="shared" si="0"/>
        <v>0</v>
      </c>
      <c r="O131" s="205"/>
      <c r="P131" s="205"/>
      <c r="Q131" s="205"/>
      <c r="R131" s="138"/>
      <c r="T131" s="139" t="s">
        <v>5</v>
      </c>
      <c r="U131" s="40" t="s">
        <v>42</v>
      </c>
      <c r="V131" s="140">
        <v>0.308</v>
      </c>
      <c r="W131" s="140">
        <f t="shared" si="1"/>
        <v>3.6959999999999997</v>
      </c>
      <c r="X131" s="140">
        <v>0</v>
      </c>
      <c r="Y131" s="140">
        <f t="shared" si="2"/>
        <v>0</v>
      </c>
      <c r="Z131" s="140">
        <v>0</v>
      </c>
      <c r="AA131" s="141">
        <f t="shared" si="3"/>
        <v>0</v>
      </c>
      <c r="AR131" s="18" t="s">
        <v>131</v>
      </c>
      <c r="AT131" s="18" t="s">
        <v>127</v>
      </c>
      <c r="AU131" s="18" t="s">
        <v>124</v>
      </c>
      <c r="AY131" s="18" t="s">
        <v>117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8" t="s">
        <v>124</v>
      </c>
      <c r="BK131" s="143">
        <f t="shared" si="9"/>
        <v>0</v>
      </c>
      <c r="BL131" s="18" t="s">
        <v>131</v>
      </c>
      <c r="BM131" s="18" t="s">
        <v>203</v>
      </c>
    </row>
    <row r="132" spans="2:65" s="1" customFormat="1" ht="25.5" customHeight="1" x14ac:dyDescent="0.3">
      <c r="B132" s="132"/>
      <c r="C132" s="133" t="s">
        <v>204</v>
      </c>
      <c r="D132" s="133" t="s">
        <v>119</v>
      </c>
      <c r="E132" s="134" t="s">
        <v>205</v>
      </c>
      <c r="F132" s="203" t="s">
        <v>206</v>
      </c>
      <c r="G132" s="203"/>
      <c r="H132" s="203"/>
      <c r="I132" s="203"/>
      <c r="J132" s="135" t="s">
        <v>122</v>
      </c>
      <c r="K132" s="136">
        <v>12</v>
      </c>
      <c r="L132" s="204">
        <v>0</v>
      </c>
      <c r="M132" s="204"/>
      <c r="N132" s="204">
        <f t="shared" si="0"/>
        <v>0</v>
      </c>
      <c r="O132" s="205"/>
      <c r="P132" s="205"/>
      <c r="Q132" s="205"/>
      <c r="R132" s="138"/>
      <c r="T132" s="139" t="s">
        <v>5</v>
      </c>
      <c r="U132" s="40" t="s">
        <v>42</v>
      </c>
      <c r="V132" s="140">
        <v>0</v>
      </c>
      <c r="W132" s="140">
        <f t="shared" si="1"/>
        <v>0</v>
      </c>
      <c r="X132" s="140">
        <v>5.0000000000000002E-5</v>
      </c>
      <c r="Y132" s="140">
        <f t="shared" si="2"/>
        <v>6.0000000000000006E-4</v>
      </c>
      <c r="Z132" s="140">
        <v>0</v>
      </c>
      <c r="AA132" s="141">
        <f t="shared" si="3"/>
        <v>0</v>
      </c>
      <c r="AR132" s="18" t="s">
        <v>123</v>
      </c>
      <c r="AT132" s="18" t="s">
        <v>119</v>
      </c>
      <c r="AU132" s="18" t="s">
        <v>124</v>
      </c>
      <c r="AY132" s="18" t="s">
        <v>117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8" t="s">
        <v>124</v>
      </c>
      <c r="BK132" s="143">
        <f t="shared" si="9"/>
        <v>0</v>
      </c>
      <c r="BL132" s="18" t="s">
        <v>123</v>
      </c>
      <c r="BM132" s="18" t="s">
        <v>207</v>
      </c>
    </row>
    <row r="133" spans="2:65" s="1" customFormat="1" ht="38.25" customHeight="1" x14ac:dyDescent="0.3">
      <c r="B133" s="132"/>
      <c r="C133" s="144" t="s">
        <v>208</v>
      </c>
      <c r="D133" s="144" t="s">
        <v>127</v>
      </c>
      <c r="E133" s="145" t="s">
        <v>209</v>
      </c>
      <c r="F133" s="206" t="s">
        <v>210</v>
      </c>
      <c r="G133" s="206"/>
      <c r="H133" s="206"/>
      <c r="I133" s="206"/>
      <c r="J133" s="146" t="s">
        <v>122</v>
      </c>
      <c r="K133" s="137">
        <v>2</v>
      </c>
      <c r="L133" s="205">
        <v>0</v>
      </c>
      <c r="M133" s="205"/>
      <c r="N133" s="205">
        <f t="shared" si="0"/>
        <v>0</v>
      </c>
      <c r="O133" s="205"/>
      <c r="P133" s="205"/>
      <c r="Q133" s="205"/>
      <c r="R133" s="138"/>
      <c r="T133" s="139" t="s">
        <v>5</v>
      </c>
      <c r="U133" s="40" t="s">
        <v>42</v>
      </c>
      <c r="V133" s="140">
        <v>0.32800000000000001</v>
      </c>
      <c r="W133" s="140">
        <f t="shared" si="1"/>
        <v>0.65600000000000003</v>
      </c>
      <c r="X133" s="140">
        <v>0</v>
      </c>
      <c r="Y133" s="140">
        <f t="shared" si="2"/>
        <v>0</v>
      </c>
      <c r="Z133" s="140">
        <v>0</v>
      </c>
      <c r="AA133" s="141">
        <f t="shared" si="3"/>
        <v>0</v>
      </c>
      <c r="AR133" s="18" t="s">
        <v>131</v>
      </c>
      <c r="AT133" s="18" t="s">
        <v>127</v>
      </c>
      <c r="AU133" s="18" t="s">
        <v>124</v>
      </c>
      <c r="AY133" s="18" t="s">
        <v>117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8" t="s">
        <v>124</v>
      </c>
      <c r="BK133" s="143">
        <f t="shared" si="9"/>
        <v>0</v>
      </c>
      <c r="BL133" s="18" t="s">
        <v>131</v>
      </c>
      <c r="BM133" s="18" t="s">
        <v>211</v>
      </c>
    </row>
    <row r="134" spans="2:65" s="1" customFormat="1" ht="25.5" customHeight="1" x14ac:dyDescent="0.3">
      <c r="B134" s="132"/>
      <c r="C134" s="133" t="s">
        <v>212</v>
      </c>
      <c r="D134" s="133" t="s">
        <v>119</v>
      </c>
      <c r="E134" s="134" t="s">
        <v>213</v>
      </c>
      <c r="F134" s="203" t="s">
        <v>214</v>
      </c>
      <c r="G134" s="203"/>
      <c r="H134" s="203"/>
      <c r="I134" s="203"/>
      <c r="J134" s="135" t="s">
        <v>122</v>
      </c>
      <c r="K134" s="136">
        <v>2</v>
      </c>
      <c r="L134" s="204">
        <v>0</v>
      </c>
      <c r="M134" s="204"/>
      <c r="N134" s="204">
        <f t="shared" si="0"/>
        <v>0</v>
      </c>
      <c r="O134" s="205"/>
      <c r="P134" s="205"/>
      <c r="Q134" s="205"/>
      <c r="R134" s="138"/>
      <c r="T134" s="139" t="s">
        <v>5</v>
      </c>
      <c r="U134" s="40" t="s">
        <v>42</v>
      </c>
      <c r="V134" s="140">
        <v>0</v>
      </c>
      <c r="W134" s="140">
        <f t="shared" si="1"/>
        <v>0</v>
      </c>
      <c r="X134" s="140">
        <v>6.9999999999999994E-5</v>
      </c>
      <c r="Y134" s="140">
        <f t="shared" si="2"/>
        <v>1.3999999999999999E-4</v>
      </c>
      <c r="Z134" s="140">
        <v>0</v>
      </c>
      <c r="AA134" s="141">
        <f t="shared" si="3"/>
        <v>0</v>
      </c>
      <c r="AR134" s="18" t="s">
        <v>123</v>
      </c>
      <c r="AT134" s="18" t="s">
        <v>119</v>
      </c>
      <c r="AU134" s="18" t="s">
        <v>124</v>
      </c>
      <c r="AY134" s="18" t="s">
        <v>117</v>
      </c>
      <c r="BE134" s="142">
        <f t="shared" si="4"/>
        <v>0</v>
      </c>
      <c r="BF134" s="142">
        <f t="shared" si="5"/>
        <v>0</v>
      </c>
      <c r="BG134" s="142">
        <f t="shared" si="6"/>
        <v>0</v>
      </c>
      <c r="BH134" s="142">
        <f t="shared" si="7"/>
        <v>0</v>
      </c>
      <c r="BI134" s="142">
        <f t="shared" si="8"/>
        <v>0</v>
      </c>
      <c r="BJ134" s="18" t="s">
        <v>124</v>
      </c>
      <c r="BK134" s="143">
        <f t="shared" si="9"/>
        <v>0</v>
      </c>
      <c r="BL134" s="18" t="s">
        <v>123</v>
      </c>
      <c r="BM134" s="18" t="s">
        <v>215</v>
      </c>
    </row>
    <row r="135" spans="2:65" s="1" customFormat="1" ht="38.25" customHeight="1" x14ac:dyDescent="0.3">
      <c r="B135" s="132"/>
      <c r="C135" s="144" t="s">
        <v>216</v>
      </c>
      <c r="D135" s="144" t="s">
        <v>127</v>
      </c>
      <c r="E135" s="145" t="s">
        <v>217</v>
      </c>
      <c r="F135" s="206" t="s">
        <v>218</v>
      </c>
      <c r="G135" s="206"/>
      <c r="H135" s="206"/>
      <c r="I135" s="206"/>
      <c r="J135" s="146" t="s">
        <v>122</v>
      </c>
      <c r="K135" s="137">
        <v>14</v>
      </c>
      <c r="L135" s="205">
        <v>0</v>
      </c>
      <c r="M135" s="205"/>
      <c r="N135" s="205">
        <f t="shared" si="0"/>
        <v>0</v>
      </c>
      <c r="O135" s="205"/>
      <c r="P135" s="205"/>
      <c r="Q135" s="205"/>
      <c r="R135" s="138"/>
      <c r="T135" s="139" t="s">
        <v>5</v>
      </c>
      <c r="U135" s="40" t="s">
        <v>42</v>
      </c>
      <c r="V135" s="140">
        <v>0.437</v>
      </c>
      <c r="W135" s="140">
        <f t="shared" si="1"/>
        <v>6.1180000000000003</v>
      </c>
      <c r="X135" s="140">
        <v>0</v>
      </c>
      <c r="Y135" s="140">
        <f t="shared" si="2"/>
        <v>0</v>
      </c>
      <c r="Z135" s="140">
        <v>0</v>
      </c>
      <c r="AA135" s="141">
        <f t="shared" si="3"/>
        <v>0</v>
      </c>
      <c r="AR135" s="18" t="s">
        <v>131</v>
      </c>
      <c r="AT135" s="18" t="s">
        <v>127</v>
      </c>
      <c r="AU135" s="18" t="s">
        <v>124</v>
      </c>
      <c r="AY135" s="18" t="s">
        <v>117</v>
      </c>
      <c r="BE135" s="142">
        <f t="shared" si="4"/>
        <v>0</v>
      </c>
      <c r="BF135" s="142">
        <f t="shared" si="5"/>
        <v>0</v>
      </c>
      <c r="BG135" s="142">
        <f t="shared" si="6"/>
        <v>0</v>
      </c>
      <c r="BH135" s="142">
        <f t="shared" si="7"/>
        <v>0</v>
      </c>
      <c r="BI135" s="142">
        <f t="shared" si="8"/>
        <v>0</v>
      </c>
      <c r="BJ135" s="18" t="s">
        <v>124</v>
      </c>
      <c r="BK135" s="143">
        <f t="shared" si="9"/>
        <v>0</v>
      </c>
      <c r="BL135" s="18" t="s">
        <v>131</v>
      </c>
      <c r="BM135" s="18" t="s">
        <v>219</v>
      </c>
    </row>
    <row r="136" spans="2:65" s="1" customFormat="1" ht="25.5" customHeight="1" x14ac:dyDescent="0.3">
      <c r="B136" s="132"/>
      <c r="C136" s="133" t="s">
        <v>220</v>
      </c>
      <c r="D136" s="133" t="s">
        <v>119</v>
      </c>
      <c r="E136" s="134" t="s">
        <v>221</v>
      </c>
      <c r="F136" s="203" t="s">
        <v>222</v>
      </c>
      <c r="G136" s="203"/>
      <c r="H136" s="203"/>
      <c r="I136" s="203"/>
      <c r="J136" s="135" t="s">
        <v>122</v>
      </c>
      <c r="K136" s="136">
        <v>14</v>
      </c>
      <c r="L136" s="204">
        <v>0</v>
      </c>
      <c r="M136" s="204"/>
      <c r="N136" s="204">
        <f t="shared" si="0"/>
        <v>0</v>
      </c>
      <c r="O136" s="205"/>
      <c r="P136" s="205"/>
      <c r="Q136" s="205"/>
      <c r="R136" s="138"/>
      <c r="T136" s="139" t="s">
        <v>5</v>
      </c>
      <c r="U136" s="40" t="s">
        <v>42</v>
      </c>
      <c r="V136" s="140">
        <v>0</v>
      </c>
      <c r="W136" s="140">
        <f t="shared" si="1"/>
        <v>0</v>
      </c>
      <c r="X136" s="140">
        <v>6.9999999999999994E-5</v>
      </c>
      <c r="Y136" s="140">
        <f t="shared" si="2"/>
        <v>9.7999999999999997E-4</v>
      </c>
      <c r="Z136" s="140">
        <v>0</v>
      </c>
      <c r="AA136" s="141">
        <f t="shared" si="3"/>
        <v>0</v>
      </c>
      <c r="AR136" s="18" t="s">
        <v>123</v>
      </c>
      <c r="AT136" s="18" t="s">
        <v>119</v>
      </c>
      <c r="AU136" s="18" t="s">
        <v>124</v>
      </c>
      <c r="AY136" s="18" t="s">
        <v>117</v>
      </c>
      <c r="BE136" s="142">
        <f t="shared" si="4"/>
        <v>0</v>
      </c>
      <c r="BF136" s="142">
        <f t="shared" si="5"/>
        <v>0</v>
      </c>
      <c r="BG136" s="142">
        <f t="shared" si="6"/>
        <v>0</v>
      </c>
      <c r="BH136" s="142">
        <f t="shared" si="7"/>
        <v>0</v>
      </c>
      <c r="BI136" s="142">
        <f t="shared" si="8"/>
        <v>0</v>
      </c>
      <c r="BJ136" s="18" t="s">
        <v>124</v>
      </c>
      <c r="BK136" s="143">
        <f t="shared" si="9"/>
        <v>0</v>
      </c>
      <c r="BL136" s="18" t="s">
        <v>123</v>
      </c>
      <c r="BM136" s="18" t="s">
        <v>223</v>
      </c>
    </row>
    <row r="137" spans="2:65" s="1" customFormat="1" ht="38.25" customHeight="1" x14ac:dyDescent="0.3">
      <c r="B137" s="132"/>
      <c r="C137" s="144" t="s">
        <v>224</v>
      </c>
      <c r="D137" s="144" t="s">
        <v>127</v>
      </c>
      <c r="E137" s="145" t="s">
        <v>225</v>
      </c>
      <c r="F137" s="206" t="s">
        <v>226</v>
      </c>
      <c r="G137" s="206"/>
      <c r="H137" s="206"/>
      <c r="I137" s="206"/>
      <c r="J137" s="146" t="s">
        <v>122</v>
      </c>
      <c r="K137" s="137">
        <v>6</v>
      </c>
      <c r="L137" s="205">
        <v>0</v>
      </c>
      <c r="M137" s="205"/>
      <c r="N137" s="205">
        <f t="shared" si="0"/>
        <v>0</v>
      </c>
      <c r="O137" s="205"/>
      <c r="P137" s="205"/>
      <c r="Q137" s="205"/>
      <c r="R137" s="138"/>
      <c r="T137" s="139" t="s">
        <v>5</v>
      </c>
      <c r="U137" s="40" t="s">
        <v>42</v>
      </c>
      <c r="V137" s="140">
        <v>0.33800000000000002</v>
      </c>
      <c r="W137" s="140">
        <f t="shared" si="1"/>
        <v>2.028</v>
      </c>
      <c r="X137" s="140">
        <v>0</v>
      </c>
      <c r="Y137" s="140">
        <f t="shared" si="2"/>
        <v>0</v>
      </c>
      <c r="Z137" s="140">
        <v>0</v>
      </c>
      <c r="AA137" s="141">
        <f t="shared" si="3"/>
        <v>0</v>
      </c>
      <c r="AR137" s="18" t="s">
        <v>131</v>
      </c>
      <c r="AT137" s="18" t="s">
        <v>127</v>
      </c>
      <c r="AU137" s="18" t="s">
        <v>124</v>
      </c>
      <c r="AY137" s="18" t="s">
        <v>117</v>
      </c>
      <c r="BE137" s="142">
        <f t="shared" si="4"/>
        <v>0</v>
      </c>
      <c r="BF137" s="142">
        <f t="shared" si="5"/>
        <v>0</v>
      </c>
      <c r="BG137" s="142">
        <f t="shared" si="6"/>
        <v>0</v>
      </c>
      <c r="BH137" s="142">
        <f t="shared" si="7"/>
        <v>0</v>
      </c>
      <c r="BI137" s="142">
        <f t="shared" si="8"/>
        <v>0</v>
      </c>
      <c r="BJ137" s="18" t="s">
        <v>124</v>
      </c>
      <c r="BK137" s="143">
        <f t="shared" si="9"/>
        <v>0</v>
      </c>
      <c r="BL137" s="18" t="s">
        <v>131</v>
      </c>
      <c r="BM137" s="18" t="s">
        <v>227</v>
      </c>
    </row>
    <row r="138" spans="2:65" s="1" customFormat="1" ht="25.5" customHeight="1" x14ac:dyDescent="0.3">
      <c r="B138" s="132"/>
      <c r="C138" s="133" t="s">
        <v>228</v>
      </c>
      <c r="D138" s="133" t="s">
        <v>119</v>
      </c>
      <c r="E138" s="134" t="s">
        <v>229</v>
      </c>
      <c r="F138" s="203" t="s">
        <v>230</v>
      </c>
      <c r="G138" s="203"/>
      <c r="H138" s="203"/>
      <c r="I138" s="203"/>
      <c r="J138" s="135" t="s">
        <v>122</v>
      </c>
      <c r="K138" s="136">
        <v>6</v>
      </c>
      <c r="L138" s="204">
        <v>0</v>
      </c>
      <c r="M138" s="204"/>
      <c r="N138" s="204">
        <f t="shared" si="0"/>
        <v>0</v>
      </c>
      <c r="O138" s="205"/>
      <c r="P138" s="205"/>
      <c r="Q138" s="205"/>
      <c r="R138" s="138"/>
      <c r="T138" s="139" t="s">
        <v>5</v>
      </c>
      <c r="U138" s="40" t="s">
        <v>42</v>
      </c>
      <c r="V138" s="140">
        <v>0</v>
      </c>
      <c r="W138" s="140">
        <f t="shared" si="1"/>
        <v>0</v>
      </c>
      <c r="X138" s="140">
        <v>3.2000000000000003E-4</v>
      </c>
      <c r="Y138" s="140">
        <f t="shared" si="2"/>
        <v>1.9200000000000003E-3</v>
      </c>
      <c r="Z138" s="140">
        <v>0</v>
      </c>
      <c r="AA138" s="141">
        <f t="shared" si="3"/>
        <v>0</v>
      </c>
      <c r="AR138" s="18" t="s">
        <v>123</v>
      </c>
      <c r="AT138" s="18" t="s">
        <v>119</v>
      </c>
      <c r="AU138" s="18" t="s">
        <v>124</v>
      </c>
      <c r="AY138" s="18" t="s">
        <v>117</v>
      </c>
      <c r="BE138" s="142">
        <f t="shared" si="4"/>
        <v>0</v>
      </c>
      <c r="BF138" s="142">
        <f t="shared" si="5"/>
        <v>0</v>
      </c>
      <c r="BG138" s="142">
        <f t="shared" si="6"/>
        <v>0</v>
      </c>
      <c r="BH138" s="142">
        <f t="shared" si="7"/>
        <v>0</v>
      </c>
      <c r="BI138" s="142">
        <f t="shared" si="8"/>
        <v>0</v>
      </c>
      <c r="BJ138" s="18" t="s">
        <v>124</v>
      </c>
      <c r="BK138" s="143">
        <f t="shared" si="9"/>
        <v>0</v>
      </c>
      <c r="BL138" s="18" t="s">
        <v>123</v>
      </c>
      <c r="BM138" s="18" t="s">
        <v>231</v>
      </c>
    </row>
    <row r="139" spans="2:65" s="1" customFormat="1" ht="38.25" customHeight="1" x14ac:dyDescent="0.3">
      <c r="B139" s="132"/>
      <c r="C139" s="144" t="s">
        <v>232</v>
      </c>
      <c r="D139" s="144" t="s">
        <v>127</v>
      </c>
      <c r="E139" s="145" t="s">
        <v>233</v>
      </c>
      <c r="F139" s="206" t="s">
        <v>234</v>
      </c>
      <c r="G139" s="206"/>
      <c r="H139" s="206"/>
      <c r="I139" s="206"/>
      <c r="J139" s="146" t="s">
        <v>122</v>
      </c>
      <c r="K139" s="137">
        <v>2</v>
      </c>
      <c r="L139" s="205">
        <v>0</v>
      </c>
      <c r="M139" s="205"/>
      <c r="N139" s="205">
        <f t="shared" si="0"/>
        <v>0</v>
      </c>
      <c r="O139" s="205"/>
      <c r="P139" s="205"/>
      <c r="Q139" s="205"/>
      <c r="R139" s="138"/>
      <c r="T139" s="139" t="s">
        <v>5</v>
      </c>
      <c r="U139" s="40" t="s">
        <v>42</v>
      </c>
      <c r="V139" s="140">
        <v>0.87</v>
      </c>
      <c r="W139" s="140">
        <f t="shared" si="1"/>
        <v>1.74</v>
      </c>
      <c r="X139" s="140">
        <v>0</v>
      </c>
      <c r="Y139" s="140">
        <f t="shared" si="2"/>
        <v>0</v>
      </c>
      <c r="Z139" s="140">
        <v>0</v>
      </c>
      <c r="AA139" s="141">
        <f t="shared" si="3"/>
        <v>0</v>
      </c>
      <c r="AR139" s="18" t="s">
        <v>131</v>
      </c>
      <c r="AT139" s="18" t="s">
        <v>127</v>
      </c>
      <c r="AU139" s="18" t="s">
        <v>124</v>
      </c>
      <c r="AY139" s="18" t="s">
        <v>117</v>
      </c>
      <c r="BE139" s="142">
        <f t="shared" si="4"/>
        <v>0</v>
      </c>
      <c r="BF139" s="142">
        <f t="shared" si="5"/>
        <v>0</v>
      </c>
      <c r="BG139" s="142">
        <f t="shared" si="6"/>
        <v>0</v>
      </c>
      <c r="BH139" s="142">
        <f t="shared" si="7"/>
        <v>0</v>
      </c>
      <c r="BI139" s="142">
        <f t="shared" si="8"/>
        <v>0</v>
      </c>
      <c r="BJ139" s="18" t="s">
        <v>124</v>
      </c>
      <c r="BK139" s="143">
        <f t="shared" si="9"/>
        <v>0</v>
      </c>
      <c r="BL139" s="18" t="s">
        <v>131</v>
      </c>
      <c r="BM139" s="18" t="s">
        <v>235</v>
      </c>
    </row>
    <row r="140" spans="2:65" s="1" customFormat="1" ht="38.25" customHeight="1" x14ac:dyDescent="0.3">
      <c r="B140" s="132"/>
      <c r="C140" s="133" t="s">
        <v>236</v>
      </c>
      <c r="D140" s="133" t="s">
        <v>119</v>
      </c>
      <c r="E140" s="134" t="s">
        <v>237</v>
      </c>
      <c r="F140" s="203" t="s">
        <v>238</v>
      </c>
      <c r="G140" s="203"/>
      <c r="H140" s="203"/>
      <c r="I140" s="203"/>
      <c r="J140" s="135" t="s">
        <v>122</v>
      </c>
      <c r="K140" s="136">
        <v>2</v>
      </c>
      <c r="L140" s="204">
        <v>0</v>
      </c>
      <c r="M140" s="204"/>
      <c r="N140" s="204">
        <f t="shared" si="0"/>
        <v>0</v>
      </c>
      <c r="O140" s="205"/>
      <c r="P140" s="205"/>
      <c r="Q140" s="205"/>
      <c r="R140" s="138"/>
      <c r="T140" s="139" t="s">
        <v>5</v>
      </c>
      <c r="U140" s="40" t="s">
        <v>42</v>
      </c>
      <c r="V140" s="140">
        <v>0</v>
      </c>
      <c r="W140" s="140">
        <f t="shared" si="1"/>
        <v>0</v>
      </c>
      <c r="X140" s="140">
        <v>0</v>
      </c>
      <c r="Y140" s="140">
        <f t="shared" si="2"/>
        <v>0</v>
      </c>
      <c r="Z140" s="140">
        <v>0</v>
      </c>
      <c r="AA140" s="141">
        <f t="shared" si="3"/>
        <v>0</v>
      </c>
      <c r="AR140" s="18" t="s">
        <v>239</v>
      </c>
      <c r="AT140" s="18" t="s">
        <v>119</v>
      </c>
      <c r="AU140" s="18" t="s">
        <v>124</v>
      </c>
      <c r="AY140" s="18" t="s">
        <v>117</v>
      </c>
      <c r="BE140" s="142">
        <f t="shared" si="4"/>
        <v>0</v>
      </c>
      <c r="BF140" s="142">
        <f t="shared" si="5"/>
        <v>0</v>
      </c>
      <c r="BG140" s="142">
        <f t="shared" si="6"/>
        <v>0</v>
      </c>
      <c r="BH140" s="142">
        <f t="shared" si="7"/>
        <v>0</v>
      </c>
      <c r="BI140" s="142">
        <f t="shared" si="8"/>
        <v>0</v>
      </c>
      <c r="BJ140" s="18" t="s">
        <v>124</v>
      </c>
      <c r="BK140" s="143">
        <f t="shared" si="9"/>
        <v>0</v>
      </c>
      <c r="BL140" s="18" t="s">
        <v>131</v>
      </c>
      <c r="BM140" s="18" t="s">
        <v>240</v>
      </c>
    </row>
    <row r="141" spans="2:65" s="1" customFormat="1" ht="25.5" customHeight="1" x14ac:dyDescent="0.3">
      <c r="B141" s="132"/>
      <c r="C141" s="144" t="s">
        <v>241</v>
      </c>
      <c r="D141" s="144" t="s">
        <v>127</v>
      </c>
      <c r="E141" s="145" t="s">
        <v>242</v>
      </c>
      <c r="F141" s="206" t="s">
        <v>243</v>
      </c>
      <c r="G141" s="206"/>
      <c r="H141" s="206"/>
      <c r="I141" s="206"/>
      <c r="J141" s="146" t="s">
        <v>122</v>
      </c>
      <c r="K141" s="137">
        <v>1</v>
      </c>
      <c r="L141" s="205">
        <v>0</v>
      </c>
      <c r="M141" s="205"/>
      <c r="N141" s="205">
        <f t="shared" si="0"/>
        <v>0</v>
      </c>
      <c r="O141" s="205"/>
      <c r="P141" s="205"/>
      <c r="Q141" s="205"/>
      <c r="R141" s="138"/>
      <c r="T141" s="139" t="s">
        <v>5</v>
      </c>
      <c r="U141" s="40" t="s">
        <v>42</v>
      </c>
      <c r="V141" s="140">
        <v>1.7</v>
      </c>
      <c r="W141" s="140">
        <f t="shared" si="1"/>
        <v>1.7</v>
      </c>
      <c r="X141" s="140">
        <v>0</v>
      </c>
      <c r="Y141" s="140">
        <f t="shared" si="2"/>
        <v>0</v>
      </c>
      <c r="Z141" s="140">
        <v>0</v>
      </c>
      <c r="AA141" s="141">
        <f t="shared" si="3"/>
        <v>0</v>
      </c>
      <c r="AR141" s="18" t="s">
        <v>131</v>
      </c>
      <c r="AT141" s="18" t="s">
        <v>127</v>
      </c>
      <c r="AU141" s="18" t="s">
        <v>124</v>
      </c>
      <c r="AY141" s="18" t="s">
        <v>117</v>
      </c>
      <c r="BE141" s="142">
        <f t="shared" si="4"/>
        <v>0</v>
      </c>
      <c r="BF141" s="142">
        <f t="shared" si="5"/>
        <v>0</v>
      </c>
      <c r="BG141" s="142">
        <f t="shared" si="6"/>
        <v>0</v>
      </c>
      <c r="BH141" s="142">
        <f t="shared" si="7"/>
        <v>0</v>
      </c>
      <c r="BI141" s="142">
        <f t="shared" si="8"/>
        <v>0</v>
      </c>
      <c r="BJ141" s="18" t="s">
        <v>124</v>
      </c>
      <c r="BK141" s="143">
        <f t="shared" si="9"/>
        <v>0</v>
      </c>
      <c r="BL141" s="18" t="s">
        <v>131</v>
      </c>
      <c r="BM141" s="18" t="s">
        <v>244</v>
      </c>
    </row>
    <row r="142" spans="2:65" s="1" customFormat="1" ht="25.5" customHeight="1" x14ac:dyDescent="0.3">
      <c r="B142" s="132"/>
      <c r="C142" s="133" t="s">
        <v>245</v>
      </c>
      <c r="D142" s="133" t="s">
        <v>119</v>
      </c>
      <c r="E142" s="134" t="s">
        <v>246</v>
      </c>
      <c r="F142" s="203" t="s">
        <v>247</v>
      </c>
      <c r="G142" s="203"/>
      <c r="H142" s="203"/>
      <c r="I142" s="203"/>
      <c r="J142" s="135" t="s">
        <v>122</v>
      </c>
      <c r="K142" s="136">
        <v>1</v>
      </c>
      <c r="L142" s="204">
        <v>0</v>
      </c>
      <c r="M142" s="204"/>
      <c r="N142" s="204">
        <f t="shared" si="0"/>
        <v>0</v>
      </c>
      <c r="O142" s="205"/>
      <c r="P142" s="205"/>
      <c r="Q142" s="205"/>
      <c r="R142" s="138"/>
      <c r="T142" s="139" t="s">
        <v>5</v>
      </c>
      <c r="U142" s="40" t="s">
        <v>42</v>
      </c>
      <c r="V142" s="140">
        <v>0</v>
      </c>
      <c r="W142" s="140">
        <f t="shared" si="1"/>
        <v>0</v>
      </c>
      <c r="X142" s="140">
        <v>0</v>
      </c>
      <c r="Y142" s="140">
        <f t="shared" si="2"/>
        <v>0</v>
      </c>
      <c r="Z142" s="140">
        <v>0</v>
      </c>
      <c r="AA142" s="141">
        <f t="shared" si="3"/>
        <v>0</v>
      </c>
      <c r="AR142" s="18" t="s">
        <v>239</v>
      </c>
      <c r="AT142" s="18" t="s">
        <v>119</v>
      </c>
      <c r="AU142" s="18" t="s">
        <v>124</v>
      </c>
      <c r="AY142" s="18" t="s">
        <v>117</v>
      </c>
      <c r="BE142" s="142">
        <f t="shared" si="4"/>
        <v>0</v>
      </c>
      <c r="BF142" s="142">
        <f t="shared" si="5"/>
        <v>0</v>
      </c>
      <c r="BG142" s="142">
        <f t="shared" si="6"/>
        <v>0</v>
      </c>
      <c r="BH142" s="142">
        <f t="shared" si="7"/>
        <v>0</v>
      </c>
      <c r="BI142" s="142">
        <f t="shared" si="8"/>
        <v>0</v>
      </c>
      <c r="BJ142" s="18" t="s">
        <v>124</v>
      </c>
      <c r="BK142" s="143">
        <f t="shared" si="9"/>
        <v>0</v>
      </c>
      <c r="BL142" s="18" t="s">
        <v>131</v>
      </c>
      <c r="BM142" s="18" t="s">
        <v>248</v>
      </c>
    </row>
    <row r="143" spans="2:65" s="1" customFormat="1" ht="25.5" customHeight="1" x14ac:dyDescent="0.3">
      <c r="B143" s="132"/>
      <c r="C143" s="144" t="s">
        <v>116</v>
      </c>
      <c r="D143" s="144" t="s">
        <v>127</v>
      </c>
      <c r="E143" s="145" t="s">
        <v>249</v>
      </c>
      <c r="F143" s="206" t="s">
        <v>250</v>
      </c>
      <c r="G143" s="206"/>
      <c r="H143" s="206"/>
      <c r="I143" s="206"/>
      <c r="J143" s="146" t="s">
        <v>122</v>
      </c>
      <c r="K143" s="137">
        <v>14</v>
      </c>
      <c r="L143" s="205">
        <v>0</v>
      </c>
      <c r="M143" s="205"/>
      <c r="N143" s="205">
        <f t="shared" si="0"/>
        <v>0</v>
      </c>
      <c r="O143" s="205"/>
      <c r="P143" s="205"/>
      <c r="Q143" s="205"/>
      <c r="R143" s="138"/>
      <c r="T143" s="139" t="s">
        <v>5</v>
      </c>
      <c r="U143" s="40" t="s">
        <v>42</v>
      </c>
      <c r="V143" s="140">
        <v>0.69</v>
      </c>
      <c r="W143" s="140">
        <f t="shared" si="1"/>
        <v>9.66</v>
      </c>
      <c r="X143" s="140">
        <v>0</v>
      </c>
      <c r="Y143" s="140">
        <f t="shared" si="2"/>
        <v>0</v>
      </c>
      <c r="Z143" s="140">
        <v>0</v>
      </c>
      <c r="AA143" s="141">
        <f t="shared" si="3"/>
        <v>0</v>
      </c>
      <c r="AR143" s="18" t="s">
        <v>131</v>
      </c>
      <c r="AT143" s="18" t="s">
        <v>127</v>
      </c>
      <c r="AU143" s="18" t="s">
        <v>124</v>
      </c>
      <c r="AY143" s="18" t="s">
        <v>117</v>
      </c>
      <c r="BE143" s="142">
        <f t="shared" si="4"/>
        <v>0</v>
      </c>
      <c r="BF143" s="142">
        <f t="shared" si="5"/>
        <v>0</v>
      </c>
      <c r="BG143" s="142">
        <f t="shared" si="6"/>
        <v>0</v>
      </c>
      <c r="BH143" s="142">
        <f t="shared" si="7"/>
        <v>0</v>
      </c>
      <c r="BI143" s="142">
        <f t="shared" si="8"/>
        <v>0</v>
      </c>
      <c r="BJ143" s="18" t="s">
        <v>124</v>
      </c>
      <c r="BK143" s="143">
        <f t="shared" si="9"/>
        <v>0</v>
      </c>
      <c r="BL143" s="18" t="s">
        <v>131</v>
      </c>
      <c r="BM143" s="18" t="s">
        <v>251</v>
      </c>
    </row>
    <row r="144" spans="2:65" s="1" customFormat="1" ht="25.5" customHeight="1" x14ac:dyDescent="0.3">
      <c r="B144" s="132"/>
      <c r="C144" s="133" t="s">
        <v>252</v>
      </c>
      <c r="D144" s="133" t="s">
        <v>119</v>
      </c>
      <c r="E144" s="134" t="s">
        <v>253</v>
      </c>
      <c r="F144" s="203" t="s">
        <v>254</v>
      </c>
      <c r="G144" s="203"/>
      <c r="H144" s="203"/>
      <c r="I144" s="203"/>
      <c r="J144" s="135" t="s">
        <v>122</v>
      </c>
      <c r="K144" s="136">
        <v>14</v>
      </c>
      <c r="L144" s="204">
        <v>0</v>
      </c>
      <c r="M144" s="204"/>
      <c r="N144" s="204">
        <f t="shared" ref="N144:N175" si="10">ROUND(L144*K144,3)</f>
        <v>0</v>
      </c>
      <c r="O144" s="205"/>
      <c r="P144" s="205"/>
      <c r="Q144" s="205"/>
      <c r="R144" s="138"/>
      <c r="T144" s="139" t="s">
        <v>5</v>
      </c>
      <c r="U144" s="40" t="s">
        <v>42</v>
      </c>
      <c r="V144" s="140">
        <v>0</v>
      </c>
      <c r="W144" s="140">
        <f t="shared" ref="W144:W175" si="11">V144*K144</f>
        <v>0</v>
      </c>
      <c r="X144" s="140">
        <v>1.9000000000000001E-4</v>
      </c>
      <c r="Y144" s="140">
        <f t="shared" ref="Y144:Y175" si="12">X144*K144</f>
        <v>2.66E-3</v>
      </c>
      <c r="Z144" s="140">
        <v>0</v>
      </c>
      <c r="AA144" s="141">
        <f t="shared" ref="AA144:AA175" si="13">Z144*K144</f>
        <v>0</v>
      </c>
      <c r="AR144" s="18" t="s">
        <v>123</v>
      </c>
      <c r="AT144" s="18" t="s">
        <v>119</v>
      </c>
      <c r="AU144" s="18" t="s">
        <v>124</v>
      </c>
      <c r="AY144" s="18" t="s">
        <v>117</v>
      </c>
      <c r="BE144" s="142">
        <f t="shared" ref="BE144:BE175" si="14">IF(U144="základná",N144,0)</f>
        <v>0</v>
      </c>
      <c r="BF144" s="142">
        <f t="shared" ref="BF144:BF175" si="15">IF(U144="znížená",N144,0)</f>
        <v>0</v>
      </c>
      <c r="BG144" s="142">
        <f t="shared" ref="BG144:BG175" si="16">IF(U144="zákl. prenesená",N144,0)</f>
        <v>0</v>
      </c>
      <c r="BH144" s="142">
        <f t="shared" ref="BH144:BH175" si="17">IF(U144="zníž. prenesená",N144,0)</f>
        <v>0</v>
      </c>
      <c r="BI144" s="142">
        <f t="shared" ref="BI144:BI175" si="18">IF(U144="nulová",N144,0)</f>
        <v>0</v>
      </c>
      <c r="BJ144" s="18" t="s">
        <v>124</v>
      </c>
      <c r="BK144" s="143">
        <f t="shared" ref="BK144:BK175" si="19">ROUND(L144*K144,3)</f>
        <v>0</v>
      </c>
      <c r="BL144" s="18" t="s">
        <v>123</v>
      </c>
      <c r="BM144" s="18" t="s">
        <v>255</v>
      </c>
    </row>
    <row r="145" spans="2:65" s="1" customFormat="1" ht="25.5" customHeight="1" x14ac:dyDescent="0.3">
      <c r="B145" s="132"/>
      <c r="C145" s="144" t="s">
        <v>256</v>
      </c>
      <c r="D145" s="144" t="s">
        <v>127</v>
      </c>
      <c r="E145" s="145" t="s">
        <v>257</v>
      </c>
      <c r="F145" s="206" t="s">
        <v>258</v>
      </c>
      <c r="G145" s="206"/>
      <c r="H145" s="206"/>
      <c r="I145" s="206"/>
      <c r="J145" s="146" t="s">
        <v>122</v>
      </c>
      <c r="K145" s="137">
        <v>24</v>
      </c>
      <c r="L145" s="205">
        <v>0</v>
      </c>
      <c r="M145" s="205"/>
      <c r="N145" s="205">
        <f t="shared" si="10"/>
        <v>0</v>
      </c>
      <c r="O145" s="205"/>
      <c r="P145" s="205"/>
      <c r="Q145" s="205"/>
      <c r="R145" s="138"/>
      <c r="T145" s="139" t="s">
        <v>5</v>
      </c>
      <c r="U145" s="40" t="s">
        <v>42</v>
      </c>
      <c r="V145" s="140">
        <v>0.69</v>
      </c>
      <c r="W145" s="140">
        <f t="shared" si="11"/>
        <v>16.559999999999999</v>
      </c>
      <c r="X145" s="140">
        <v>0</v>
      </c>
      <c r="Y145" s="140">
        <f t="shared" si="12"/>
        <v>0</v>
      </c>
      <c r="Z145" s="140">
        <v>0</v>
      </c>
      <c r="AA145" s="141">
        <f t="shared" si="13"/>
        <v>0</v>
      </c>
      <c r="AR145" s="18" t="s">
        <v>131</v>
      </c>
      <c r="AT145" s="18" t="s">
        <v>127</v>
      </c>
      <c r="AU145" s="18" t="s">
        <v>124</v>
      </c>
      <c r="AY145" s="18" t="s">
        <v>117</v>
      </c>
      <c r="BE145" s="142">
        <f t="shared" si="14"/>
        <v>0</v>
      </c>
      <c r="BF145" s="142">
        <f t="shared" si="15"/>
        <v>0</v>
      </c>
      <c r="BG145" s="142">
        <f t="shared" si="16"/>
        <v>0</v>
      </c>
      <c r="BH145" s="142">
        <f t="shared" si="17"/>
        <v>0</v>
      </c>
      <c r="BI145" s="142">
        <f t="shared" si="18"/>
        <v>0</v>
      </c>
      <c r="BJ145" s="18" t="s">
        <v>124</v>
      </c>
      <c r="BK145" s="143">
        <f t="shared" si="19"/>
        <v>0</v>
      </c>
      <c r="BL145" s="18" t="s">
        <v>131</v>
      </c>
      <c r="BM145" s="18" t="s">
        <v>259</v>
      </c>
    </row>
    <row r="146" spans="2:65" s="1" customFormat="1" ht="25.5" customHeight="1" x14ac:dyDescent="0.3">
      <c r="B146" s="132"/>
      <c r="C146" s="133" t="s">
        <v>260</v>
      </c>
      <c r="D146" s="133" t="s">
        <v>119</v>
      </c>
      <c r="E146" s="134" t="s">
        <v>261</v>
      </c>
      <c r="F146" s="203" t="s">
        <v>262</v>
      </c>
      <c r="G146" s="203"/>
      <c r="H146" s="203"/>
      <c r="I146" s="203"/>
      <c r="J146" s="135" t="s">
        <v>122</v>
      </c>
      <c r="K146" s="136">
        <v>24</v>
      </c>
      <c r="L146" s="204">
        <v>0</v>
      </c>
      <c r="M146" s="204"/>
      <c r="N146" s="204">
        <f t="shared" si="10"/>
        <v>0</v>
      </c>
      <c r="O146" s="205"/>
      <c r="P146" s="205"/>
      <c r="Q146" s="205"/>
      <c r="R146" s="138"/>
      <c r="T146" s="139" t="s">
        <v>5</v>
      </c>
      <c r="U146" s="40" t="s">
        <v>42</v>
      </c>
      <c r="V146" s="140">
        <v>0</v>
      </c>
      <c r="W146" s="140">
        <f t="shared" si="11"/>
        <v>0</v>
      </c>
      <c r="X146" s="140">
        <v>1.9000000000000001E-4</v>
      </c>
      <c r="Y146" s="140">
        <f t="shared" si="12"/>
        <v>4.5599999999999998E-3</v>
      </c>
      <c r="Z146" s="140">
        <v>0</v>
      </c>
      <c r="AA146" s="141">
        <f t="shared" si="13"/>
        <v>0</v>
      </c>
      <c r="AR146" s="18" t="s">
        <v>123</v>
      </c>
      <c r="AT146" s="18" t="s">
        <v>119</v>
      </c>
      <c r="AU146" s="18" t="s">
        <v>124</v>
      </c>
      <c r="AY146" s="18" t="s">
        <v>117</v>
      </c>
      <c r="BE146" s="142">
        <f t="shared" si="14"/>
        <v>0</v>
      </c>
      <c r="BF146" s="142">
        <f t="shared" si="15"/>
        <v>0</v>
      </c>
      <c r="BG146" s="142">
        <f t="shared" si="16"/>
        <v>0</v>
      </c>
      <c r="BH146" s="142">
        <f t="shared" si="17"/>
        <v>0</v>
      </c>
      <c r="BI146" s="142">
        <f t="shared" si="18"/>
        <v>0</v>
      </c>
      <c r="BJ146" s="18" t="s">
        <v>124</v>
      </c>
      <c r="BK146" s="143">
        <f t="shared" si="19"/>
        <v>0</v>
      </c>
      <c r="BL146" s="18" t="s">
        <v>123</v>
      </c>
      <c r="BM146" s="18" t="s">
        <v>263</v>
      </c>
    </row>
    <row r="147" spans="2:65" s="1" customFormat="1" ht="25.5" customHeight="1" x14ac:dyDescent="0.3">
      <c r="B147" s="132"/>
      <c r="C147" s="144" t="s">
        <v>80</v>
      </c>
      <c r="D147" s="144" t="s">
        <v>127</v>
      </c>
      <c r="E147" s="145" t="s">
        <v>264</v>
      </c>
      <c r="F147" s="206" t="s">
        <v>265</v>
      </c>
      <c r="G147" s="206"/>
      <c r="H147" s="206"/>
      <c r="I147" s="206"/>
      <c r="J147" s="146" t="s">
        <v>122</v>
      </c>
      <c r="K147" s="137">
        <v>14</v>
      </c>
      <c r="L147" s="205">
        <v>0</v>
      </c>
      <c r="M147" s="205"/>
      <c r="N147" s="205">
        <f t="shared" si="10"/>
        <v>0</v>
      </c>
      <c r="O147" s="205"/>
      <c r="P147" s="205"/>
      <c r="Q147" s="205"/>
      <c r="R147" s="138"/>
      <c r="T147" s="139" t="s">
        <v>5</v>
      </c>
      <c r="U147" s="40" t="s">
        <v>42</v>
      </c>
      <c r="V147" s="140">
        <v>0.65</v>
      </c>
      <c r="W147" s="140">
        <f t="shared" si="11"/>
        <v>9.1</v>
      </c>
      <c r="X147" s="140">
        <v>0</v>
      </c>
      <c r="Y147" s="140">
        <f t="shared" si="12"/>
        <v>0</v>
      </c>
      <c r="Z147" s="140">
        <v>0</v>
      </c>
      <c r="AA147" s="141">
        <f t="shared" si="13"/>
        <v>0</v>
      </c>
      <c r="AR147" s="18" t="s">
        <v>131</v>
      </c>
      <c r="AT147" s="18" t="s">
        <v>127</v>
      </c>
      <c r="AU147" s="18" t="s">
        <v>124</v>
      </c>
      <c r="AY147" s="18" t="s">
        <v>117</v>
      </c>
      <c r="BE147" s="142">
        <f t="shared" si="14"/>
        <v>0</v>
      </c>
      <c r="BF147" s="142">
        <f t="shared" si="15"/>
        <v>0</v>
      </c>
      <c r="BG147" s="142">
        <f t="shared" si="16"/>
        <v>0</v>
      </c>
      <c r="BH147" s="142">
        <f t="shared" si="17"/>
        <v>0</v>
      </c>
      <c r="BI147" s="142">
        <f t="shared" si="18"/>
        <v>0</v>
      </c>
      <c r="BJ147" s="18" t="s">
        <v>124</v>
      </c>
      <c r="BK147" s="143">
        <f t="shared" si="19"/>
        <v>0</v>
      </c>
      <c r="BL147" s="18" t="s">
        <v>131</v>
      </c>
      <c r="BM147" s="18" t="s">
        <v>266</v>
      </c>
    </row>
    <row r="148" spans="2:65" s="1" customFormat="1" ht="25.5" customHeight="1" x14ac:dyDescent="0.3">
      <c r="B148" s="132"/>
      <c r="C148" s="133" t="s">
        <v>124</v>
      </c>
      <c r="D148" s="133" t="s">
        <v>119</v>
      </c>
      <c r="E148" s="134" t="s">
        <v>267</v>
      </c>
      <c r="F148" s="203" t="s">
        <v>268</v>
      </c>
      <c r="G148" s="203"/>
      <c r="H148" s="203"/>
      <c r="I148" s="203"/>
      <c r="J148" s="135" t="s">
        <v>122</v>
      </c>
      <c r="K148" s="136">
        <v>14</v>
      </c>
      <c r="L148" s="204">
        <v>0</v>
      </c>
      <c r="M148" s="204"/>
      <c r="N148" s="204">
        <f t="shared" si="10"/>
        <v>0</v>
      </c>
      <c r="O148" s="205"/>
      <c r="P148" s="205"/>
      <c r="Q148" s="205"/>
      <c r="R148" s="138"/>
      <c r="T148" s="139" t="s">
        <v>5</v>
      </c>
      <c r="U148" s="40" t="s">
        <v>42</v>
      </c>
      <c r="V148" s="140">
        <v>0</v>
      </c>
      <c r="W148" s="140">
        <f t="shared" si="11"/>
        <v>0</v>
      </c>
      <c r="X148" s="140">
        <v>1.9000000000000001E-4</v>
      </c>
      <c r="Y148" s="140">
        <f t="shared" si="12"/>
        <v>2.66E-3</v>
      </c>
      <c r="Z148" s="140">
        <v>0</v>
      </c>
      <c r="AA148" s="141">
        <f t="shared" si="13"/>
        <v>0</v>
      </c>
      <c r="AR148" s="18" t="s">
        <v>123</v>
      </c>
      <c r="AT148" s="18" t="s">
        <v>119</v>
      </c>
      <c r="AU148" s="18" t="s">
        <v>124</v>
      </c>
      <c r="AY148" s="18" t="s">
        <v>117</v>
      </c>
      <c r="BE148" s="142">
        <f t="shared" si="14"/>
        <v>0</v>
      </c>
      <c r="BF148" s="142">
        <f t="shared" si="15"/>
        <v>0</v>
      </c>
      <c r="BG148" s="142">
        <f t="shared" si="16"/>
        <v>0</v>
      </c>
      <c r="BH148" s="142">
        <f t="shared" si="17"/>
        <v>0</v>
      </c>
      <c r="BI148" s="142">
        <f t="shared" si="18"/>
        <v>0</v>
      </c>
      <c r="BJ148" s="18" t="s">
        <v>124</v>
      </c>
      <c r="BK148" s="143">
        <f t="shared" si="19"/>
        <v>0</v>
      </c>
      <c r="BL148" s="18" t="s">
        <v>123</v>
      </c>
      <c r="BM148" s="18" t="s">
        <v>269</v>
      </c>
    </row>
    <row r="149" spans="2:65" s="1" customFormat="1" ht="16.5" customHeight="1" x14ac:dyDescent="0.3">
      <c r="B149" s="132"/>
      <c r="C149" s="133" t="s">
        <v>270</v>
      </c>
      <c r="D149" s="133" t="s">
        <v>119</v>
      </c>
      <c r="E149" s="134" t="s">
        <v>271</v>
      </c>
      <c r="F149" s="203" t="s">
        <v>272</v>
      </c>
      <c r="G149" s="203"/>
      <c r="H149" s="203"/>
      <c r="I149" s="203"/>
      <c r="J149" s="135" t="s">
        <v>122</v>
      </c>
      <c r="K149" s="136">
        <v>14</v>
      </c>
      <c r="L149" s="204">
        <v>0</v>
      </c>
      <c r="M149" s="204"/>
      <c r="N149" s="204">
        <f t="shared" si="10"/>
        <v>0</v>
      </c>
      <c r="O149" s="205"/>
      <c r="P149" s="205"/>
      <c r="Q149" s="205"/>
      <c r="R149" s="138"/>
      <c r="T149" s="139" t="s">
        <v>5</v>
      </c>
      <c r="U149" s="40" t="s">
        <v>42</v>
      </c>
      <c r="V149" s="140">
        <v>0</v>
      </c>
      <c r="W149" s="140">
        <f t="shared" si="11"/>
        <v>0</v>
      </c>
      <c r="X149" s="140">
        <v>1.9000000000000001E-4</v>
      </c>
      <c r="Y149" s="140">
        <f t="shared" si="12"/>
        <v>2.66E-3</v>
      </c>
      <c r="Z149" s="140">
        <v>0</v>
      </c>
      <c r="AA149" s="141">
        <f t="shared" si="13"/>
        <v>0</v>
      </c>
      <c r="AR149" s="18" t="s">
        <v>123</v>
      </c>
      <c r="AT149" s="18" t="s">
        <v>119</v>
      </c>
      <c r="AU149" s="18" t="s">
        <v>124</v>
      </c>
      <c r="AY149" s="18" t="s">
        <v>117</v>
      </c>
      <c r="BE149" s="142">
        <f t="shared" si="14"/>
        <v>0</v>
      </c>
      <c r="BF149" s="142">
        <f t="shared" si="15"/>
        <v>0</v>
      </c>
      <c r="BG149" s="142">
        <f t="shared" si="16"/>
        <v>0</v>
      </c>
      <c r="BH149" s="142">
        <f t="shared" si="17"/>
        <v>0</v>
      </c>
      <c r="BI149" s="142">
        <f t="shared" si="18"/>
        <v>0</v>
      </c>
      <c r="BJ149" s="18" t="s">
        <v>124</v>
      </c>
      <c r="BK149" s="143">
        <f t="shared" si="19"/>
        <v>0</v>
      </c>
      <c r="BL149" s="18" t="s">
        <v>123</v>
      </c>
      <c r="BM149" s="18" t="s">
        <v>273</v>
      </c>
    </row>
    <row r="150" spans="2:65" s="1" customFormat="1" ht="25.5" customHeight="1" x14ac:dyDescent="0.3">
      <c r="B150" s="132"/>
      <c r="C150" s="144" t="s">
        <v>274</v>
      </c>
      <c r="D150" s="144" t="s">
        <v>127</v>
      </c>
      <c r="E150" s="145" t="s">
        <v>275</v>
      </c>
      <c r="F150" s="206" t="s">
        <v>276</v>
      </c>
      <c r="G150" s="206"/>
      <c r="H150" s="206"/>
      <c r="I150" s="206"/>
      <c r="J150" s="146" t="s">
        <v>122</v>
      </c>
      <c r="K150" s="137">
        <v>2</v>
      </c>
      <c r="L150" s="205">
        <v>0</v>
      </c>
      <c r="M150" s="205"/>
      <c r="N150" s="205">
        <f t="shared" si="10"/>
        <v>0</v>
      </c>
      <c r="O150" s="205"/>
      <c r="P150" s="205"/>
      <c r="Q150" s="205"/>
      <c r="R150" s="138"/>
      <c r="T150" s="139" t="s">
        <v>5</v>
      </c>
      <c r="U150" s="40" t="s">
        <v>42</v>
      </c>
      <c r="V150" s="140">
        <v>0.69</v>
      </c>
      <c r="W150" s="140">
        <f t="shared" si="11"/>
        <v>1.38</v>
      </c>
      <c r="X150" s="140">
        <v>0</v>
      </c>
      <c r="Y150" s="140">
        <f t="shared" si="12"/>
        <v>0</v>
      </c>
      <c r="Z150" s="140">
        <v>0</v>
      </c>
      <c r="AA150" s="141">
        <f t="shared" si="13"/>
        <v>0</v>
      </c>
      <c r="AR150" s="18" t="s">
        <v>131</v>
      </c>
      <c r="AT150" s="18" t="s">
        <v>127</v>
      </c>
      <c r="AU150" s="18" t="s">
        <v>124</v>
      </c>
      <c r="AY150" s="18" t="s">
        <v>117</v>
      </c>
      <c r="BE150" s="142">
        <f t="shared" si="14"/>
        <v>0</v>
      </c>
      <c r="BF150" s="142">
        <f t="shared" si="15"/>
        <v>0</v>
      </c>
      <c r="BG150" s="142">
        <f t="shared" si="16"/>
        <v>0</v>
      </c>
      <c r="BH150" s="142">
        <f t="shared" si="17"/>
        <v>0</v>
      </c>
      <c r="BI150" s="142">
        <f t="shared" si="18"/>
        <v>0</v>
      </c>
      <c r="BJ150" s="18" t="s">
        <v>124</v>
      </c>
      <c r="BK150" s="143">
        <f t="shared" si="19"/>
        <v>0</v>
      </c>
      <c r="BL150" s="18" t="s">
        <v>131</v>
      </c>
      <c r="BM150" s="18" t="s">
        <v>277</v>
      </c>
    </row>
    <row r="151" spans="2:65" s="1" customFormat="1" ht="25.5" customHeight="1" x14ac:dyDescent="0.3">
      <c r="B151" s="132"/>
      <c r="C151" s="133" t="s">
        <v>278</v>
      </c>
      <c r="D151" s="133" t="s">
        <v>119</v>
      </c>
      <c r="E151" s="134" t="s">
        <v>279</v>
      </c>
      <c r="F151" s="203" t="s">
        <v>280</v>
      </c>
      <c r="G151" s="203"/>
      <c r="H151" s="203"/>
      <c r="I151" s="203"/>
      <c r="J151" s="135" t="s">
        <v>122</v>
      </c>
      <c r="K151" s="136">
        <v>2</v>
      </c>
      <c r="L151" s="204">
        <v>0</v>
      </c>
      <c r="M151" s="204"/>
      <c r="N151" s="204">
        <f t="shared" si="10"/>
        <v>0</v>
      </c>
      <c r="O151" s="205"/>
      <c r="P151" s="205"/>
      <c r="Q151" s="205"/>
      <c r="R151" s="138"/>
      <c r="T151" s="139" t="s">
        <v>5</v>
      </c>
      <c r="U151" s="40" t="s">
        <v>42</v>
      </c>
      <c r="V151" s="140">
        <v>0</v>
      </c>
      <c r="W151" s="140">
        <f t="shared" si="11"/>
        <v>0</v>
      </c>
      <c r="X151" s="140">
        <v>1.9000000000000001E-4</v>
      </c>
      <c r="Y151" s="140">
        <f t="shared" si="12"/>
        <v>3.8000000000000002E-4</v>
      </c>
      <c r="Z151" s="140">
        <v>0</v>
      </c>
      <c r="AA151" s="141">
        <f t="shared" si="13"/>
        <v>0</v>
      </c>
      <c r="AR151" s="18" t="s">
        <v>123</v>
      </c>
      <c r="AT151" s="18" t="s">
        <v>119</v>
      </c>
      <c r="AU151" s="18" t="s">
        <v>124</v>
      </c>
      <c r="AY151" s="18" t="s">
        <v>117</v>
      </c>
      <c r="BE151" s="142">
        <f t="shared" si="14"/>
        <v>0</v>
      </c>
      <c r="BF151" s="142">
        <f t="shared" si="15"/>
        <v>0</v>
      </c>
      <c r="BG151" s="142">
        <f t="shared" si="16"/>
        <v>0</v>
      </c>
      <c r="BH151" s="142">
        <f t="shared" si="17"/>
        <v>0</v>
      </c>
      <c r="BI151" s="142">
        <f t="shared" si="18"/>
        <v>0</v>
      </c>
      <c r="BJ151" s="18" t="s">
        <v>124</v>
      </c>
      <c r="BK151" s="143">
        <f t="shared" si="19"/>
        <v>0</v>
      </c>
      <c r="BL151" s="18" t="s">
        <v>123</v>
      </c>
      <c r="BM151" s="18" t="s">
        <v>281</v>
      </c>
    </row>
    <row r="152" spans="2:65" s="1" customFormat="1" ht="25.5" customHeight="1" x14ac:dyDescent="0.3">
      <c r="B152" s="132"/>
      <c r="C152" s="144" t="s">
        <v>282</v>
      </c>
      <c r="D152" s="144" t="s">
        <v>127</v>
      </c>
      <c r="E152" s="145" t="s">
        <v>283</v>
      </c>
      <c r="F152" s="206" t="s">
        <v>284</v>
      </c>
      <c r="G152" s="206"/>
      <c r="H152" s="206"/>
      <c r="I152" s="206"/>
      <c r="J152" s="146" t="s">
        <v>122</v>
      </c>
      <c r="K152" s="137">
        <v>5</v>
      </c>
      <c r="L152" s="205">
        <v>0</v>
      </c>
      <c r="M152" s="205"/>
      <c r="N152" s="205">
        <f t="shared" si="10"/>
        <v>0</v>
      </c>
      <c r="O152" s="205"/>
      <c r="P152" s="205"/>
      <c r="Q152" s="205"/>
      <c r="R152" s="138"/>
      <c r="T152" s="139" t="s">
        <v>5</v>
      </c>
      <c r="U152" s="40" t="s">
        <v>42</v>
      </c>
      <c r="V152" s="140">
        <v>0.69</v>
      </c>
      <c r="W152" s="140">
        <f t="shared" si="11"/>
        <v>3.4499999999999997</v>
      </c>
      <c r="X152" s="140">
        <v>0</v>
      </c>
      <c r="Y152" s="140">
        <f t="shared" si="12"/>
        <v>0</v>
      </c>
      <c r="Z152" s="140">
        <v>0</v>
      </c>
      <c r="AA152" s="141">
        <f t="shared" si="13"/>
        <v>0</v>
      </c>
      <c r="AR152" s="18" t="s">
        <v>131</v>
      </c>
      <c r="AT152" s="18" t="s">
        <v>127</v>
      </c>
      <c r="AU152" s="18" t="s">
        <v>124</v>
      </c>
      <c r="AY152" s="18" t="s">
        <v>117</v>
      </c>
      <c r="BE152" s="142">
        <f t="shared" si="14"/>
        <v>0</v>
      </c>
      <c r="BF152" s="142">
        <f t="shared" si="15"/>
        <v>0</v>
      </c>
      <c r="BG152" s="142">
        <f t="shared" si="16"/>
        <v>0</v>
      </c>
      <c r="BH152" s="142">
        <f t="shared" si="17"/>
        <v>0</v>
      </c>
      <c r="BI152" s="142">
        <f t="shared" si="18"/>
        <v>0</v>
      </c>
      <c r="BJ152" s="18" t="s">
        <v>124</v>
      </c>
      <c r="BK152" s="143">
        <f t="shared" si="19"/>
        <v>0</v>
      </c>
      <c r="BL152" s="18" t="s">
        <v>131</v>
      </c>
      <c r="BM152" s="18" t="s">
        <v>285</v>
      </c>
    </row>
    <row r="153" spans="2:65" s="1" customFormat="1" ht="38.25" customHeight="1" x14ac:dyDescent="0.3">
      <c r="B153" s="132"/>
      <c r="C153" s="133" t="s">
        <v>286</v>
      </c>
      <c r="D153" s="133" t="s">
        <v>119</v>
      </c>
      <c r="E153" s="134" t="s">
        <v>287</v>
      </c>
      <c r="F153" s="203" t="s">
        <v>288</v>
      </c>
      <c r="G153" s="203"/>
      <c r="H153" s="203"/>
      <c r="I153" s="203"/>
      <c r="J153" s="135" t="s">
        <v>122</v>
      </c>
      <c r="K153" s="136">
        <v>5</v>
      </c>
      <c r="L153" s="204">
        <v>0</v>
      </c>
      <c r="M153" s="204"/>
      <c r="N153" s="204">
        <f t="shared" si="10"/>
        <v>0</v>
      </c>
      <c r="O153" s="205"/>
      <c r="P153" s="205"/>
      <c r="Q153" s="205"/>
      <c r="R153" s="138"/>
      <c r="T153" s="139" t="s">
        <v>5</v>
      </c>
      <c r="U153" s="40" t="s">
        <v>42</v>
      </c>
      <c r="V153" s="140">
        <v>0</v>
      </c>
      <c r="W153" s="140">
        <f t="shared" si="11"/>
        <v>0</v>
      </c>
      <c r="X153" s="140">
        <v>6.9999999999999999E-4</v>
      </c>
      <c r="Y153" s="140">
        <f t="shared" si="12"/>
        <v>3.5000000000000001E-3</v>
      </c>
      <c r="Z153" s="140">
        <v>0</v>
      </c>
      <c r="AA153" s="141">
        <f t="shared" si="13"/>
        <v>0</v>
      </c>
      <c r="AR153" s="18" t="s">
        <v>123</v>
      </c>
      <c r="AT153" s="18" t="s">
        <v>119</v>
      </c>
      <c r="AU153" s="18" t="s">
        <v>124</v>
      </c>
      <c r="AY153" s="18" t="s">
        <v>117</v>
      </c>
      <c r="BE153" s="142">
        <f t="shared" si="14"/>
        <v>0</v>
      </c>
      <c r="BF153" s="142">
        <f t="shared" si="15"/>
        <v>0</v>
      </c>
      <c r="BG153" s="142">
        <f t="shared" si="16"/>
        <v>0</v>
      </c>
      <c r="BH153" s="142">
        <f t="shared" si="17"/>
        <v>0</v>
      </c>
      <c r="BI153" s="142">
        <f t="shared" si="18"/>
        <v>0</v>
      </c>
      <c r="BJ153" s="18" t="s">
        <v>124</v>
      </c>
      <c r="BK153" s="143">
        <f t="shared" si="19"/>
        <v>0</v>
      </c>
      <c r="BL153" s="18" t="s">
        <v>123</v>
      </c>
      <c r="BM153" s="18" t="s">
        <v>289</v>
      </c>
    </row>
    <row r="154" spans="2:65" s="1" customFormat="1" ht="25.5" customHeight="1" x14ac:dyDescent="0.3">
      <c r="B154" s="132"/>
      <c r="C154" s="144" t="s">
        <v>290</v>
      </c>
      <c r="D154" s="144" t="s">
        <v>127</v>
      </c>
      <c r="E154" s="145" t="s">
        <v>291</v>
      </c>
      <c r="F154" s="206" t="s">
        <v>292</v>
      </c>
      <c r="G154" s="206"/>
      <c r="H154" s="206"/>
      <c r="I154" s="206"/>
      <c r="J154" s="146" t="s">
        <v>122</v>
      </c>
      <c r="K154" s="137">
        <v>4</v>
      </c>
      <c r="L154" s="205">
        <v>0</v>
      </c>
      <c r="M154" s="205"/>
      <c r="N154" s="205">
        <f t="shared" si="10"/>
        <v>0</v>
      </c>
      <c r="O154" s="205"/>
      <c r="P154" s="205"/>
      <c r="Q154" s="205"/>
      <c r="R154" s="138"/>
      <c r="T154" s="139" t="s">
        <v>5</v>
      </c>
      <c r="U154" s="40" t="s">
        <v>42</v>
      </c>
      <c r="V154" s="140">
        <v>0.69</v>
      </c>
      <c r="W154" s="140">
        <f t="shared" si="11"/>
        <v>2.76</v>
      </c>
      <c r="X154" s="140">
        <v>0</v>
      </c>
      <c r="Y154" s="140">
        <f t="shared" si="12"/>
        <v>0</v>
      </c>
      <c r="Z154" s="140">
        <v>0</v>
      </c>
      <c r="AA154" s="141">
        <f t="shared" si="13"/>
        <v>0</v>
      </c>
      <c r="AR154" s="18" t="s">
        <v>131</v>
      </c>
      <c r="AT154" s="18" t="s">
        <v>127</v>
      </c>
      <c r="AU154" s="18" t="s">
        <v>124</v>
      </c>
      <c r="AY154" s="18" t="s">
        <v>117</v>
      </c>
      <c r="BE154" s="142">
        <f t="shared" si="14"/>
        <v>0</v>
      </c>
      <c r="BF154" s="142">
        <f t="shared" si="15"/>
        <v>0</v>
      </c>
      <c r="BG154" s="142">
        <f t="shared" si="16"/>
        <v>0</v>
      </c>
      <c r="BH154" s="142">
        <f t="shared" si="17"/>
        <v>0</v>
      </c>
      <c r="BI154" s="142">
        <f t="shared" si="18"/>
        <v>0</v>
      </c>
      <c r="BJ154" s="18" t="s">
        <v>124</v>
      </c>
      <c r="BK154" s="143">
        <f t="shared" si="19"/>
        <v>0</v>
      </c>
      <c r="BL154" s="18" t="s">
        <v>131</v>
      </c>
      <c r="BM154" s="18" t="s">
        <v>293</v>
      </c>
    </row>
    <row r="155" spans="2:65" s="1" customFormat="1" ht="25.5" customHeight="1" x14ac:dyDescent="0.3">
      <c r="B155" s="132"/>
      <c r="C155" s="133" t="s">
        <v>294</v>
      </c>
      <c r="D155" s="133" t="s">
        <v>119</v>
      </c>
      <c r="E155" s="134" t="s">
        <v>295</v>
      </c>
      <c r="F155" s="203" t="s">
        <v>296</v>
      </c>
      <c r="G155" s="203"/>
      <c r="H155" s="203"/>
      <c r="I155" s="203"/>
      <c r="J155" s="135" t="s">
        <v>122</v>
      </c>
      <c r="K155" s="136">
        <v>4</v>
      </c>
      <c r="L155" s="204">
        <v>0</v>
      </c>
      <c r="M155" s="204"/>
      <c r="N155" s="204">
        <f t="shared" si="10"/>
        <v>0</v>
      </c>
      <c r="O155" s="205"/>
      <c r="P155" s="205"/>
      <c r="Q155" s="205"/>
      <c r="R155" s="138"/>
      <c r="T155" s="139" t="s">
        <v>5</v>
      </c>
      <c r="U155" s="40" t="s">
        <v>42</v>
      </c>
      <c r="V155" s="140">
        <v>0</v>
      </c>
      <c r="W155" s="140">
        <f t="shared" si="11"/>
        <v>0</v>
      </c>
      <c r="X155" s="140">
        <v>1.9000000000000001E-4</v>
      </c>
      <c r="Y155" s="140">
        <f t="shared" si="12"/>
        <v>7.6000000000000004E-4</v>
      </c>
      <c r="Z155" s="140">
        <v>0</v>
      </c>
      <c r="AA155" s="141">
        <f t="shared" si="13"/>
        <v>0</v>
      </c>
      <c r="AR155" s="18" t="s">
        <v>123</v>
      </c>
      <c r="AT155" s="18" t="s">
        <v>119</v>
      </c>
      <c r="AU155" s="18" t="s">
        <v>124</v>
      </c>
      <c r="AY155" s="18" t="s">
        <v>117</v>
      </c>
      <c r="BE155" s="142">
        <f t="shared" si="14"/>
        <v>0</v>
      </c>
      <c r="BF155" s="142">
        <f t="shared" si="15"/>
        <v>0</v>
      </c>
      <c r="BG155" s="142">
        <f t="shared" si="16"/>
        <v>0</v>
      </c>
      <c r="BH155" s="142">
        <f t="shared" si="17"/>
        <v>0</v>
      </c>
      <c r="BI155" s="142">
        <f t="shared" si="18"/>
        <v>0</v>
      </c>
      <c r="BJ155" s="18" t="s">
        <v>124</v>
      </c>
      <c r="BK155" s="143">
        <f t="shared" si="19"/>
        <v>0</v>
      </c>
      <c r="BL155" s="18" t="s">
        <v>123</v>
      </c>
      <c r="BM155" s="18" t="s">
        <v>297</v>
      </c>
    </row>
    <row r="156" spans="2:65" s="1" customFormat="1" ht="25.5" customHeight="1" x14ac:dyDescent="0.3">
      <c r="B156" s="132"/>
      <c r="C156" s="144" t="s">
        <v>298</v>
      </c>
      <c r="D156" s="144" t="s">
        <v>127</v>
      </c>
      <c r="E156" s="145" t="s">
        <v>299</v>
      </c>
      <c r="F156" s="206" t="s">
        <v>300</v>
      </c>
      <c r="G156" s="206"/>
      <c r="H156" s="206"/>
      <c r="I156" s="206"/>
      <c r="J156" s="146" t="s">
        <v>130</v>
      </c>
      <c r="K156" s="137">
        <v>635</v>
      </c>
      <c r="L156" s="205">
        <v>0</v>
      </c>
      <c r="M156" s="205"/>
      <c r="N156" s="205">
        <f t="shared" si="10"/>
        <v>0</v>
      </c>
      <c r="O156" s="205"/>
      <c r="P156" s="205"/>
      <c r="Q156" s="205"/>
      <c r="R156" s="138"/>
      <c r="T156" s="139" t="s">
        <v>5</v>
      </c>
      <c r="U156" s="40" t="s">
        <v>42</v>
      </c>
      <c r="V156" s="140">
        <v>1.6E-2</v>
      </c>
      <c r="W156" s="140">
        <f t="shared" si="11"/>
        <v>10.16</v>
      </c>
      <c r="X156" s="140">
        <v>0</v>
      </c>
      <c r="Y156" s="140">
        <f t="shared" si="12"/>
        <v>0</v>
      </c>
      <c r="Z156" s="140">
        <v>0</v>
      </c>
      <c r="AA156" s="141">
        <f t="shared" si="13"/>
        <v>0</v>
      </c>
      <c r="AR156" s="18" t="s">
        <v>131</v>
      </c>
      <c r="AT156" s="18" t="s">
        <v>127</v>
      </c>
      <c r="AU156" s="18" t="s">
        <v>124</v>
      </c>
      <c r="AY156" s="18" t="s">
        <v>117</v>
      </c>
      <c r="BE156" s="142">
        <f t="shared" si="14"/>
        <v>0</v>
      </c>
      <c r="BF156" s="142">
        <f t="shared" si="15"/>
        <v>0</v>
      </c>
      <c r="BG156" s="142">
        <f t="shared" si="16"/>
        <v>0</v>
      </c>
      <c r="BH156" s="142">
        <f t="shared" si="17"/>
        <v>0</v>
      </c>
      <c r="BI156" s="142">
        <f t="shared" si="18"/>
        <v>0</v>
      </c>
      <c r="BJ156" s="18" t="s">
        <v>124</v>
      </c>
      <c r="BK156" s="143">
        <f t="shared" si="19"/>
        <v>0</v>
      </c>
      <c r="BL156" s="18" t="s">
        <v>131</v>
      </c>
      <c r="BM156" s="18" t="s">
        <v>301</v>
      </c>
    </row>
    <row r="157" spans="2:65" s="1" customFormat="1" ht="16.5" customHeight="1" x14ac:dyDescent="0.3">
      <c r="B157" s="132"/>
      <c r="C157" s="133" t="s">
        <v>302</v>
      </c>
      <c r="D157" s="133" t="s">
        <v>119</v>
      </c>
      <c r="E157" s="134" t="s">
        <v>303</v>
      </c>
      <c r="F157" s="203" t="s">
        <v>304</v>
      </c>
      <c r="G157" s="203"/>
      <c r="H157" s="203"/>
      <c r="I157" s="203"/>
      <c r="J157" s="135" t="s">
        <v>130</v>
      </c>
      <c r="K157" s="136">
        <v>635</v>
      </c>
      <c r="L157" s="204">
        <v>0</v>
      </c>
      <c r="M157" s="204"/>
      <c r="N157" s="204">
        <f t="shared" si="10"/>
        <v>0</v>
      </c>
      <c r="O157" s="205"/>
      <c r="P157" s="205"/>
      <c r="Q157" s="205"/>
      <c r="R157" s="138"/>
      <c r="T157" s="139" t="s">
        <v>5</v>
      </c>
      <c r="U157" s="40" t="s">
        <v>42</v>
      </c>
      <c r="V157" s="140">
        <v>0</v>
      </c>
      <c r="W157" s="140">
        <f t="shared" si="11"/>
        <v>0</v>
      </c>
      <c r="X157" s="140">
        <v>1.3999999999999999E-4</v>
      </c>
      <c r="Y157" s="140">
        <f t="shared" si="12"/>
        <v>8.8899999999999993E-2</v>
      </c>
      <c r="Z157" s="140">
        <v>0</v>
      </c>
      <c r="AA157" s="141">
        <f t="shared" si="13"/>
        <v>0</v>
      </c>
      <c r="AR157" s="18" t="s">
        <v>123</v>
      </c>
      <c r="AT157" s="18" t="s">
        <v>119</v>
      </c>
      <c r="AU157" s="18" t="s">
        <v>124</v>
      </c>
      <c r="AY157" s="18" t="s">
        <v>117</v>
      </c>
      <c r="BE157" s="142">
        <f t="shared" si="14"/>
        <v>0</v>
      </c>
      <c r="BF157" s="142">
        <f t="shared" si="15"/>
        <v>0</v>
      </c>
      <c r="BG157" s="142">
        <f t="shared" si="16"/>
        <v>0</v>
      </c>
      <c r="BH157" s="142">
        <f t="shared" si="17"/>
        <v>0</v>
      </c>
      <c r="BI157" s="142">
        <f t="shared" si="18"/>
        <v>0</v>
      </c>
      <c r="BJ157" s="18" t="s">
        <v>124</v>
      </c>
      <c r="BK157" s="143">
        <f t="shared" si="19"/>
        <v>0</v>
      </c>
      <c r="BL157" s="18" t="s">
        <v>123</v>
      </c>
      <c r="BM157" s="18" t="s">
        <v>305</v>
      </c>
    </row>
    <row r="158" spans="2:65" s="1" customFormat="1" ht="25.5" customHeight="1" x14ac:dyDescent="0.3">
      <c r="B158" s="132"/>
      <c r="C158" s="144" t="s">
        <v>306</v>
      </c>
      <c r="D158" s="144" t="s">
        <v>127</v>
      </c>
      <c r="E158" s="145" t="s">
        <v>307</v>
      </c>
      <c r="F158" s="206" t="s">
        <v>308</v>
      </c>
      <c r="G158" s="206"/>
      <c r="H158" s="206"/>
      <c r="I158" s="206"/>
      <c r="J158" s="146" t="s">
        <v>130</v>
      </c>
      <c r="K158" s="137">
        <v>320</v>
      </c>
      <c r="L158" s="205">
        <v>0</v>
      </c>
      <c r="M158" s="205"/>
      <c r="N158" s="205">
        <f t="shared" si="10"/>
        <v>0</v>
      </c>
      <c r="O158" s="205"/>
      <c r="P158" s="205"/>
      <c r="Q158" s="205"/>
      <c r="R158" s="138"/>
      <c r="T158" s="139" t="s">
        <v>5</v>
      </c>
      <c r="U158" s="40" t="s">
        <v>42</v>
      </c>
      <c r="V158" s="140">
        <v>1.9E-2</v>
      </c>
      <c r="W158" s="140">
        <f t="shared" si="11"/>
        <v>6.08</v>
      </c>
      <c r="X158" s="140">
        <v>0</v>
      </c>
      <c r="Y158" s="140">
        <f t="shared" si="12"/>
        <v>0</v>
      </c>
      <c r="Z158" s="140">
        <v>0</v>
      </c>
      <c r="AA158" s="141">
        <f t="shared" si="13"/>
        <v>0</v>
      </c>
      <c r="AR158" s="18" t="s">
        <v>131</v>
      </c>
      <c r="AT158" s="18" t="s">
        <v>127</v>
      </c>
      <c r="AU158" s="18" t="s">
        <v>124</v>
      </c>
      <c r="AY158" s="18" t="s">
        <v>117</v>
      </c>
      <c r="BE158" s="142">
        <f t="shared" si="14"/>
        <v>0</v>
      </c>
      <c r="BF158" s="142">
        <f t="shared" si="15"/>
        <v>0</v>
      </c>
      <c r="BG158" s="142">
        <f t="shared" si="16"/>
        <v>0</v>
      </c>
      <c r="BH158" s="142">
        <f t="shared" si="17"/>
        <v>0</v>
      </c>
      <c r="BI158" s="142">
        <f t="shared" si="18"/>
        <v>0</v>
      </c>
      <c r="BJ158" s="18" t="s">
        <v>124</v>
      </c>
      <c r="BK158" s="143">
        <f t="shared" si="19"/>
        <v>0</v>
      </c>
      <c r="BL158" s="18" t="s">
        <v>131</v>
      </c>
      <c r="BM158" s="18" t="s">
        <v>309</v>
      </c>
    </row>
    <row r="159" spans="2:65" s="1" customFormat="1" ht="16.5" customHeight="1" x14ac:dyDescent="0.3">
      <c r="B159" s="132"/>
      <c r="C159" s="133" t="s">
        <v>310</v>
      </c>
      <c r="D159" s="133" t="s">
        <v>119</v>
      </c>
      <c r="E159" s="134" t="s">
        <v>311</v>
      </c>
      <c r="F159" s="203" t="s">
        <v>312</v>
      </c>
      <c r="G159" s="203"/>
      <c r="H159" s="203"/>
      <c r="I159" s="203"/>
      <c r="J159" s="135" t="s">
        <v>130</v>
      </c>
      <c r="K159" s="136">
        <v>320</v>
      </c>
      <c r="L159" s="204">
        <v>0</v>
      </c>
      <c r="M159" s="204"/>
      <c r="N159" s="204">
        <f t="shared" si="10"/>
        <v>0</v>
      </c>
      <c r="O159" s="205"/>
      <c r="P159" s="205"/>
      <c r="Q159" s="205"/>
      <c r="R159" s="138"/>
      <c r="T159" s="139" t="s">
        <v>5</v>
      </c>
      <c r="U159" s="40" t="s">
        <v>42</v>
      </c>
      <c r="V159" s="140">
        <v>0</v>
      </c>
      <c r="W159" s="140">
        <f t="shared" si="11"/>
        <v>0</v>
      </c>
      <c r="X159" s="140">
        <v>1.9000000000000001E-4</v>
      </c>
      <c r="Y159" s="140">
        <f t="shared" si="12"/>
        <v>6.0800000000000007E-2</v>
      </c>
      <c r="Z159" s="140">
        <v>0</v>
      </c>
      <c r="AA159" s="141">
        <f t="shared" si="13"/>
        <v>0</v>
      </c>
      <c r="AR159" s="18" t="s">
        <v>123</v>
      </c>
      <c r="AT159" s="18" t="s">
        <v>119</v>
      </c>
      <c r="AU159" s="18" t="s">
        <v>124</v>
      </c>
      <c r="AY159" s="18" t="s">
        <v>117</v>
      </c>
      <c r="BE159" s="142">
        <f t="shared" si="14"/>
        <v>0</v>
      </c>
      <c r="BF159" s="142">
        <f t="shared" si="15"/>
        <v>0</v>
      </c>
      <c r="BG159" s="142">
        <f t="shared" si="16"/>
        <v>0</v>
      </c>
      <c r="BH159" s="142">
        <f t="shared" si="17"/>
        <v>0</v>
      </c>
      <c r="BI159" s="142">
        <f t="shared" si="18"/>
        <v>0</v>
      </c>
      <c r="BJ159" s="18" t="s">
        <v>124</v>
      </c>
      <c r="BK159" s="143">
        <f t="shared" si="19"/>
        <v>0</v>
      </c>
      <c r="BL159" s="18" t="s">
        <v>123</v>
      </c>
      <c r="BM159" s="18" t="s">
        <v>313</v>
      </c>
    </row>
    <row r="160" spans="2:65" s="1" customFormat="1" ht="25.5" customHeight="1" x14ac:dyDescent="0.3">
      <c r="B160" s="132"/>
      <c r="C160" s="144" t="s">
        <v>314</v>
      </c>
      <c r="D160" s="144" t="s">
        <v>127</v>
      </c>
      <c r="E160" s="145" t="s">
        <v>315</v>
      </c>
      <c r="F160" s="206" t="s">
        <v>316</v>
      </c>
      <c r="G160" s="206"/>
      <c r="H160" s="206"/>
      <c r="I160" s="206"/>
      <c r="J160" s="146" t="s">
        <v>130</v>
      </c>
      <c r="K160" s="137">
        <v>40</v>
      </c>
      <c r="L160" s="205">
        <v>0</v>
      </c>
      <c r="M160" s="205"/>
      <c r="N160" s="205">
        <f t="shared" si="10"/>
        <v>0</v>
      </c>
      <c r="O160" s="205"/>
      <c r="P160" s="205"/>
      <c r="Q160" s="205"/>
      <c r="R160" s="138"/>
      <c r="T160" s="139" t="s">
        <v>5</v>
      </c>
      <c r="U160" s="40" t="s">
        <v>42</v>
      </c>
      <c r="V160" s="140">
        <v>0.02</v>
      </c>
      <c r="W160" s="140">
        <f t="shared" si="11"/>
        <v>0.8</v>
      </c>
      <c r="X160" s="140">
        <v>0</v>
      </c>
      <c r="Y160" s="140">
        <f t="shared" si="12"/>
        <v>0</v>
      </c>
      <c r="Z160" s="140">
        <v>0</v>
      </c>
      <c r="AA160" s="141">
        <f t="shared" si="13"/>
        <v>0</v>
      </c>
      <c r="AR160" s="18" t="s">
        <v>131</v>
      </c>
      <c r="AT160" s="18" t="s">
        <v>127</v>
      </c>
      <c r="AU160" s="18" t="s">
        <v>124</v>
      </c>
      <c r="AY160" s="18" t="s">
        <v>117</v>
      </c>
      <c r="BE160" s="142">
        <f t="shared" si="14"/>
        <v>0</v>
      </c>
      <c r="BF160" s="142">
        <f t="shared" si="15"/>
        <v>0</v>
      </c>
      <c r="BG160" s="142">
        <f t="shared" si="16"/>
        <v>0</v>
      </c>
      <c r="BH160" s="142">
        <f t="shared" si="17"/>
        <v>0</v>
      </c>
      <c r="BI160" s="142">
        <f t="shared" si="18"/>
        <v>0</v>
      </c>
      <c r="BJ160" s="18" t="s">
        <v>124</v>
      </c>
      <c r="BK160" s="143">
        <f t="shared" si="19"/>
        <v>0</v>
      </c>
      <c r="BL160" s="18" t="s">
        <v>131</v>
      </c>
      <c r="BM160" s="18" t="s">
        <v>317</v>
      </c>
    </row>
    <row r="161" spans="2:65" s="1" customFormat="1" ht="16.5" customHeight="1" x14ac:dyDescent="0.3">
      <c r="B161" s="132"/>
      <c r="C161" s="133" t="s">
        <v>318</v>
      </c>
      <c r="D161" s="133" t="s">
        <v>119</v>
      </c>
      <c r="E161" s="134" t="s">
        <v>319</v>
      </c>
      <c r="F161" s="203" t="s">
        <v>320</v>
      </c>
      <c r="G161" s="203"/>
      <c r="H161" s="203"/>
      <c r="I161" s="203"/>
      <c r="J161" s="135" t="s">
        <v>130</v>
      </c>
      <c r="K161" s="136">
        <v>40</v>
      </c>
      <c r="L161" s="204">
        <v>0</v>
      </c>
      <c r="M161" s="204"/>
      <c r="N161" s="204">
        <f t="shared" si="10"/>
        <v>0</v>
      </c>
      <c r="O161" s="205"/>
      <c r="P161" s="205"/>
      <c r="Q161" s="205"/>
      <c r="R161" s="138"/>
      <c r="T161" s="139" t="s">
        <v>5</v>
      </c>
      <c r="U161" s="40" t="s">
        <v>42</v>
      </c>
      <c r="V161" s="140">
        <v>0</v>
      </c>
      <c r="W161" s="140">
        <f t="shared" si="11"/>
        <v>0</v>
      </c>
      <c r="X161" s="140">
        <v>1.9000000000000001E-4</v>
      </c>
      <c r="Y161" s="140">
        <f t="shared" si="12"/>
        <v>7.6000000000000009E-3</v>
      </c>
      <c r="Z161" s="140">
        <v>0</v>
      </c>
      <c r="AA161" s="141">
        <f t="shared" si="13"/>
        <v>0</v>
      </c>
      <c r="AR161" s="18" t="s">
        <v>123</v>
      </c>
      <c r="AT161" s="18" t="s">
        <v>119</v>
      </c>
      <c r="AU161" s="18" t="s">
        <v>124</v>
      </c>
      <c r="AY161" s="18" t="s">
        <v>117</v>
      </c>
      <c r="BE161" s="142">
        <f t="shared" si="14"/>
        <v>0</v>
      </c>
      <c r="BF161" s="142">
        <f t="shared" si="15"/>
        <v>0</v>
      </c>
      <c r="BG161" s="142">
        <f t="shared" si="16"/>
        <v>0</v>
      </c>
      <c r="BH161" s="142">
        <f t="shared" si="17"/>
        <v>0</v>
      </c>
      <c r="BI161" s="142">
        <f t="shared" si="18"/>
        <v>0</v>
      </c>
      <c r="BJ161" s="18" t="s">
        <v>124</v>
      </c>
      <c r="BK161" s="143">
        <f t="shared" si="19"/>
        <v>0</v>
      </c>
      <c r="BL161" s="18" t="s">
        <v>123</v>
      </c>
      <c r="BM161" s="18" t="s">
        <v>321</v>
      </c>
    </row>
    <row r="162" spans="2:65" s="1" customFormat="1" ht="25.5" customHeight="1" x14ac:dyDescent="0.3">
      <c r="B162" s="132"/>
      <c r="C162" s="144" t="s">
        <v>322</v>
      </c>
      <c r="D162" s="144" t="s">
        <v>127</v>
      </c>
      <c r="E162" s="145" t="s">
        <v>323</v>
      </c>
      <c r="F162" s="206" t="s">
        <v>324</v>
      </c>
      <c r="G162" s="206"/>
      <c r="H162" s="206"/>
      <c r="I162" s="206"/>
      <c r="J162" s="146" t="s">
        <v>130</v>
      </c>
      <c r="K162" s="137">
        <v>350</v>
      </c>
      <c r="L162" s="205">
        <v>0</v>
      </c>
      <c r="M162" s="205"/>
      <c r="N162" s="205">
        <f t="shared" si="10"/>
        <v>0</v>
      </c>
      <c r="O162" s="205"/>
      <c r="P162" s="205"/>
      <c r="Q162" s="205"/>
      <c r="R162" s="138"/>
      <c r="T162" s="139" t="s">
        <v>5</v>
      </c>
      <c r="U162" s="40" t="s">
        <v>42</v>
      </c>
      <c r="V162" s="140">
        <v>2.8000000000000001E-2</v>
      </c>
      <c r="W162" s="140">
        <f t="shared" si="11"/>
        <v>9.8000000000000007</v>
      </c>
      <c r="X162" s="140">
        <v>0</v>
      </c>
      <c r="Y162" s="140">
        <f t="shared" si="12"/>
        <v>0</v>
      </c>
      <c r="Z162" s="140">
        <v>0</v>
      </c>
      <c r="AA162" s="141">
        <f t="shared" si="13"/>
        <v>0</v>
      </c>
      <c r="AR162" s="18" t="s">
        <v>131</v>
      </c>
      <c r="AT162" s="18" t="s">
        <v>127</v>
      </c>
      <c r="AU162" s="18" t="s">
        <v>124</v>
      </c>
      <c r="AY162" s="18" t="s">
        <v>117</v>
      </c>
      <c r="BE162" s="142">
        <f t="shared" si="14"/>
        <v>0</v>
      </c>
      <c r="BF162" s="142">
        <f t="shared" si="15"/>
        <v>0</v>
      </c>
      <c r="BG162" s="142">
        <f t="shared" si="16"/>
        <v>0</v>
      </c>
      <c r="BH162" s="142">
        <f t="shared" si="17"/>
        <v>0</v>
      </c>
      <c r="BI162" s="142">
        <f t="shared" si="18"/>
        <v>0</v>
      </c>
      <c r="BJ162" s="18" t="s">
        <v>124</v>
      </c>
      <c r="BK162" s="143">
        <f t="shared" si="19"/>
        <v>0</v>
      </c>
      <c r="BL162" s="18" t="s">
        <v>131</v>
      </c>
      <c r="BM162" s="18" t="s">
        <v>325</v>
      </c>
    </row>
    <row r="163" spans="2:65" s="1" customFormat="1" ht="16.5" customHeight="1" x14ac:dyDescent="0.3">
      <c r="B163" s="132"/>
      <c r="C163" s="133" t="s">
        <v>326</v>
      </c>
      <c r="D163" s="133" t="s">
        <v>119</v>
      </c>
      <c r="E163" s="134" t="s">
        <v>327</v>
      </c>
      <c r="F163" s="203" t="s">
        <v>328</v>
      </c>
      <c r="G163" s="203"/>
      <c r="H163" s="203"/>
      <c r="I163" s="203"/>
      <c r="J163" s="135" t="s">
        <v>130</v>
      </c>
      <c r="K163" s="136">
        <v>350</v>
      </c>
      <c r="L163" s="204">
        <v>0</v>
      </c>
      <c r="M163" s="204"/>
      <c r="N163" s="204">
        <f t="shared" si="10"/>
        <v>0</v>
      </c>
      <c r="O163" s="205"/>
      <c r="P163" s="205"/>
      <c r="Q163" s="205"/>
      <c r="R163" s="138"/>
      <c r="T163" s="139" t="s">
        <v>5</v>
      </c>
      <c r="U163" s="40" t="s">
        <v>42</v>
      </c>
      <c r="V163" s="140">
        <v>0</v>
      </c>
      <c r="W163" s="140">
        <f t="shared" si="11"/>
        <v>0</v>
      </c>
      <c r="X163" s="140">
        <v>3.8000000000000002E-4</v>
      </c>
      <c r="Y163" s="140">
        <f t="shared" si="12"/>
        <v>0.13300000000000001</v>
      </c>
      <c r="Z163" s="140">
        <v>0</v>
      </c>
      <c r="AA163" s="141">
        <f t="shared" si="13"/>
        <v>0</v>
      </c>
      <c r="AR163" s="18" t="s">
        <v>123</v>
      </c>
      <c r="AT163" s="18" t="s">
        <v>119</v>
      </c>
      <c r="AU163" s="18" t="s">
        <v>124</v>
      </c>
      <c r="AY163" s="18" t="s">
        <v>117</v>
      </c>
      <c r="BE163" s="142">
        <f t="shared" si="14"/>
        <v>0</v>
      </c>
      <c r="BF163" s="142">
        <f t="shared" si="15"/>
        <v>0</v>
      </c>
      <c r="BG163" s="142">
        <f t="shared" si="16"/>
        <v>0</v>
      </c>
      <c r="BH163" s="142">
        <f t="shared" si="17"/>
        <v>0</v>
      </c>
      <c r="BI163" s="142">
        <f t="shared" si="18"/>
        <v>0</v>
      </c>
      <c r="BJ163" s="18" t="s">
        <v>124</v>
      </c>
      <c r="BK163" s="143">
        <f t="shared" si="19"/>
        <v>0</v>
      </c>
      <c r="BL163" s="18" t="s">
        <v>123</v>
      </c>
      <c r="BM163" s="18" t="s">
        <v>329</v>
      </c>
    </row>
    <row r="164" spans="2:65" s="1" customFormat="1" ht="25.5" customHeight="1" x14ac:dyDescent="0.3">
      <c r="B164" s="132"/>
      <c r="C164" s="144" t="s">
        <v>330</v>
      </c>
      <c r="D164" s="144" t="s">
        <v>127</v>
      </c>
      <c r="E164" s="145" t="s">
        <v>331</v>
      </c>
      <c r="F164" s="206" t="s">
        <v>332</v>
      </c>
      <c r="G164" s="206"/>
      <c r="H164" s="206"/>
      <c r="I164" s="206"/>
      <c r="J164" s="146" t="s">
        <v>122</v>
      </c>
      <c r="K164" s="137">
        <v>2</v>
      </c>
      <c r="L164" s="205">
        <v>0</v>
      </c>
      <c r="M164" s="205"/>
      <c r="N164" s="205">
        <f t="shared" si="10"/>
        <v>0</v>
      </c>
      <c r="O164" s="205"/>
      <c r="P164" s="205"/>
      <c r="Q164" s="205"/>
      <c r="R164" s="138"/>
      <c r="T164" s="139" t="s">
        <v>5</v>
      </c>
      <c r="U164" s="40" t="s">
        <v>42</v>
      </c>
      <c r="V164" s="140">
        <v>0.377</v>
      </c>
      <c r="W164" s="140">
        <f t="shared" si="11"/>
        <v>0.754</v>
      </c>
      <c r="X164" s="140">
        <v>0</v>
      </c>
      <c r="Y164" s="140">
        <f t="shared" si="12"/>
        <v>0</v>
      </c>
      <c r="Z164" s="140">
        <v>0</v>
      </c>
      <c r="AA164" s="141">
        <f t="shared" si="13"/>
        <v>0</v>
      </c>
      <c r="AR164" s="18" t="s">
        <v>131</v>
      </c>
      <c r="AT164" s="18" t="s">
        <v>127</v>
      </c>
      <c r="AU164" s="18" t="s">
        <v>124</v>
      </c>
      <c r="AY164" s="18" t="s">
        <v>117</v>
      </c>
      <c r="BE164" s="142">
        <f t="shared" si="14"/>
        <v>0</v>
      </c>
      <c r="BF164" s="142">
        <f t="shared" si="15"/>
        <v>0</v>
      </c>
      <c r="BG164" s="142">
        <f t="shared" si="16"/>
        <v>0</v>
      </c>
      <c r="BH164" s="142">
        <f t="shared" si="17"/>
        <v>0</v>
      </c>
      <c r="BI164" s="142">
        <f t="shared" si="18"/>
        <v>0</v>
      </c>
      <c r="BJ164" s="18" t="s">
        <v>124</v>
      </c>
      <c r="BK164" s="143">
        <f t="shared" si="19"/>
        <v>0</v>
      </c>
      <c r="BL164" s="18" t="s">
        <v>131</v>
      </c>
      <c r="BM164" s="18" t="s">
        <v>333</v>
      </c>
    </row>
    <row r="165" spans="2:65" s="1" customFormat="1" ht="38.25" customHeight="1" x14ac:dyDescent="0.3">
      <c r="B165" s="132"/>
      <c r="C165" s="133" t="s">
        <v>334</v>
      </c>
      <c r="D165" s="133" t="s">
        <v>119</v>
      </c>
      <c r="E165" s="134" t="s">
        <v>335</v>
      </c>
      <c r="F165" s="203" t="s">
        <v>336</v>
      </c>
      <c r="G165" s="203"/>
      <c r="H165" s="203"/>
      <c r="I165" s="203"/>
      <c r="J165" s="135" t="s">
        <v>122</v>
      </c>
      <c r="K165" s="136">
        <v>2</v>
      </c>
      <c r="L165" s="204">
        <v>0</v>
      </c>
      <c r="M165" s="204"/>
      <c r="N165" s="204">
        <f t="shared" si="10"/>
        <v>0</v>
      </c>
      <c r="O165" s="205"/>
      <c r="P165" s="205"/>
      <c r="Q165" s="205"/>
      <c r="R165" s="138"/>
      <c r="T165" s="139" t="s">
        <v>5</v>
      </c>
      <c r="U165" s="40" t="s">
        <v>42</v>
      </c>
      <c r="V165" s="140">
        <v>0</v>
      </c>
      <c r="W165" s="140">
        <f t="shared" si="11"/>
        <v>0</v>
      </c>
      <c r="X165" s="140">
        <v>3.1E-4</v>
      </c>
      <c r="Y165" s="140">
        <f t="shared" si="12"/>
        <v>6.2E-4</v>
      </c>
      <c r="Z165" s="140">
        <v>0</v>
      </c>
      <c r="AA165" s="141">
        <f t="shared" si="13"/>
        <v>0</v>
      </c>
      <c r="AR165" s="18" t="s">
        <v>123</v>
      </c>
      <c r="AT165" s="18" t="s">
        <v>119</v>
      </c>
      <c r="AU165" s="18" t="s">
        <v>124</v>
      </c>
      <c r="AY165" s="18" t="s">
        <v>117</v>
      </c>
      <c r="BE165" s="142">
        <f t="shared" si="14"/>
        <v>0</v>
      </c>
      <c r="BF165" s="142">
        <f t="shared" si="15"/>
        <v>0</v>
      </c>
      <c r="BG165" s="142">
        <f t="shared" si="16"/>
        <v>0</v>
      </c>
      <c r="BH165" s="142">
        <f t="shared" si="17"/>
        <v>0</v>
      </c>
      <c r="BI165" s="142">
        <f t="shared" si="18"/>
        <v>0</v>
      </c>
      <c r="BJ165" s="18" t="s">
        <v>124</v>
      </c>
      <c r="BK165" s="143">
        <f t="shared" si="19"/>
        <v>0</v>
      </c>
      <c r="BL165" s="18" t="s">
        <v>123</v>
      </c>
      <c r="BM165" s="18" t="s">
        <v>337</v>
      </c>
    </row>
    <row r="166" spans="2:65" s="1" customFormat="1" ht="25.5" customHeight="1" x14ac:dyDescent="0.3">
      <c r="B166" s="132"/>
      <c r="C166" s="144" t="s">
        <v>10</v>
      </c>
      <c r="D166" s="144" t="s">
        <v>127</v>
      </c>
      <c r="E166" s="145" t="s">
        <v>338</v>
      </c>
      <c r="F166" s="206" t="s">
        <v>339</v>
      </c>
      <c r="G166" s="206"/>
      <c r="H166" s="206"/>
      <c r="I166" s="206"/>
      <c r="J166" s="146" t="s">
        <v>130</v>
      </c>
      <c r="K166" s="137">
        <v>76</v>
      </c>
      <c r="L166" s="205">
        <v>0</v>
      </c>
      <c r="M166" s="205"/>
      <c r="N166" s="205">
        <f t="shared" si="10"/>
        <v>0</v>
      </c>
      <c r="O166" s="205"/>
      <c r="P166" s="205"/>
      <c r="Q166" s="205"/>
      <c r="R166" s="138"/>
      <c r="T166" s="139" t="s">
        <v>5</v>
      </c>
      <c r="U166" s="40" t="s">
        <v>42</v>
      </c>
      <c r="V166" s="140">
        <v>3.7999999999999999E-2</v>
      </c>
      <c r="W166" s="140">
        <f t="shared" si="11"/>
        <v>2.8879999999999999</v>
      </c>
      <c r="X166" s="140">
        <v>0</v>
      </c>
      <c r="Y166" s="140">
        <f t="shared" si="12"/>
        <v>0</v>
      </c>
      <c r="Z166" s="140">
        <v>0</v>
      </c>
      <c r="AA166" s="141">
        <f t="shared" si="13"/>
        <v>0</v>
      </c>
      <c r="AR166" s="18" t="s">
        <v>131</v>
      </c>
      <c r="AT166" s="18" t="s">
        <v>127</v>
      </c>
      <c r="AU166" s="18" t="s">
        <v>124</v>
      </c>
      <c r="AY166" s="18" t="s">
        <v>117</v>
      </c>
      <c r="BE166" s="142">
        <f t="shared" si="14"/>
        <v>0</v>
      </c>
      <c r="BF166" s="142">
        <f t="shared" si="15"/>
        <v>0</v>
      </c>
      <c r="BG166" s="142">
        <f t="shared" si="16"/>
        <v>0</v>
      </c>
      <c r="BH166" s="142">
        <f t="shared" si="17"/>
        <v>0</v>
      </c>
      <c r="BI166" s="142">
        <f t="shared" si="18"/>
        <v>0</v>
      </c>
      <c r="BJ166" s="18" t="s">
        <v>124</v>
      </c>
      <c r="BK166" s="143">
        <f t="shared" si="19"/>
        <v>0</v>
      </c>
      <c r="BL166" s="18" t="s">
        <v>131</v>
      </c>
      <c r="BM166" s="18" t="s">
        <v>340</v>
      </c>
    </row>
    <row r="167" spans="2:65" s="1" customFormat="1" ht="16.5" customHeight="1" x14ac:dyDescent="0.3">
      <c r="B167" s="132"/>
      <c r="C167" s="133" t="s">
        <v>341</v>
      </c>
      <c r="D167" s="133" t="s">
        <v>119</v>
      </c>
      <c r="E167" s="134" t="s">
        <v>342</v>
      </c>
      <c r="F167" s="203" t="s">
        <v>343</v>
      </c>
      <c r="G167" s="203"/>
      <c r="H167" s="203"/>
      <c r="I167" s="203"/>
      <c r="J167" s="135" t="s">
        <v>130</v>
      </c>
      <c r="K167" s="136">
        <v>76</v>
      </c>
      <c r="L167" s="204">
        <v>0</v>
      </c>
      <c r="M167" s="204"/>
      <c r="N167" s="204">
        <f t="shared" si="10"/>
        <v>0</v>
      </c>
      <c r="O167" s="205"/>
      <c r="P167" s="205"/>
      <c r="Q167" s="205"/>
      <c r="R167" s="138"/>
      <c r="T167" s="139" t="s">
        <v>5</v>
      </c>
      <c r="U167" s="40" t="s">
        <v>42</v>
      </c>
      <c r="V167" s="140">
        <v>0</v>
      </c>
      <c r="W167" s="140">
        <f t="shared" si="11"/>
        <v>0</v>
      </c>
      <c r="X167" s="140">
        <v>1.0499999999999999E-3</v>
      </c>
      <c r="Y167" s="140">
        <f t="shared" si="12"/>
        <v>7.9799999999999996E-2</v>
      </c>
      <c r="Z167" s="140">
        <v>0</v>
      </c>
      <c r="AA167" s="141">
        <f t="shared" si="13"/>
        <v>0</v>
      </c>
      <c r="AR167" s="18" t="s">
        <v>123</v>
      </c>
      <c r="AT167" s="18" t="s">
        <v>119</v>
      </c>
      <c r="AU167" s="18" t="s">
        <v>124</v>
      </c>
      <c r="AY167" s="18" t="s">
        <v>117</v>
      </c>
      <c r="BE167" s="142">
        <f t="shared" si="14"/>
        <v>0</v>
      </c>
      <c r="BF167" s="142">
        <f t="shared" si="15"/>
        <v>0</v>
      </c>
      <c r="BG167" s="142">
        <f t="shared" si="16"/>
        <v>0</v>
      </c>
      <c r="BH167" s="142">
        <f t="shared" si="17"/>
        <v>0</v>
      </c>
      <c r="BI167" s="142">
        <f t="shared" si="18"/>
        <v>0</v>
      </c>
      <c r="BJ167" s="18" t="s">
        <v>124</v>
      </c>
      <c r="BK167" s="143">
        <f t="shared" si="19"/>
        <v>0</v>
      </c>
      <c r="BL167" s="18" t="s">
        <v>123</v>
      </c>
      <c r="BM167" s="18" t="s">
        <v>344</v>
      </c>
    </row>
    <row r="168" spans="2:65" s="1" customFormat="1" ht="16.5" customHeight="1" x14ac:dyDescent="0.3">
      <c r="B168" s="132"/>
      <c r="C168" s="144" t="s">
        <v>345</v>
      </c>
      <c r="D168" s="144" t="s">
        <v>127</v>
      </c>
      <c r="E168" s="145" t="s">
        <v>346</v>
      </c>
      <c r="F168" s="206" t="s">
        <v>347</v>
      </c>
      <c r="G168" s="206"/>
      <c r="H168" s="206"/>
      <c r="I168" s="206"/>
      <c r="J168" s="146" t="s">
        <v>348</v>
      </c>
      <c r="K168" s="137">
        <v>42</v>
      </c>
      <c r="L168" s="205">
        <v>0</v>
      </c>
      <c r="M168" s="205"/>
      <c r="N168" s="205">
        <f t="shared" si="10"/>
        <v>0</v>
      </c>
      <c r="O168" s="205"/>
      <c r="P168" s="205"/>
      <c r="Q168" s="205"/>
      <c r="R168" s="138"/>
      <c r="T168" s="139" t="s">
        <v>5</v>
      </c>
      <c r="U168" s="40" t="s">
        <v>42</v>
      </c>
      <c r="V168" s="140">
        <v>1.19</v>
      </c>
      <c r="W168" s="140">
        <f t="shared" si="11"/>
        <v>49.98</v>
      </c>
      <c r="X168" s="140">
        <v>0</v>
      </c>
      <c r="Y168" s="140">
        <f t="shared" si="12"/>
        <v>0</v>
      </c>
      <c r="Z168" s="140">
        <v>0</v>
      </c>
      <c r="AA168" s="141">
        <f t="shared" si="13"/>
        <v>0</v>
      </c>
      <c r="AR168" s="18" t="s">
        <v>349</v>
      </c>
      <c r="AT168" s="18" t="s">
        <v>127</v>
      </c>
      <c r="AU168" s="18" t="s">
        <v>124</v>
      </c>
      <c r="AY168" s="18" t="s">
        <v>117</v>
      </c>
      <c r="BE168" s="142">
        <f t="shared" si="14"/>
        <v>0</v>
      </c>
      <c r="BF168" s="142">
        <f t="shared" si="15"/>
        <v>0</v>
      </c>
      <c r="BG168" s="142">
        <f t="shared" si="16"/>
        <v>0</v>
      </c>
      <c r="BH168" s="142">
        <f t="shared" si="17"/>
        <v>0</v>
      </c>
      <c r="BI168" s="142">
        <f t="shared" si="18"/>
        <v>0</v>
      </c>
      <c r="BJ168" s="18" t="s">
        <v>124</v>
      </c>
      <c r="BK168" s="143">
        <f t="shared" si="19"/>
        <v>0</v>
      </c>
      <c r="BL168" s="18" t="s">
        <v>349</v>
      </c>
      <c r="BM168" s="18" t="s">
        <v>350</v>
      </c>
    </row>
    <row r="169" spans="2:65" s="1" customFormat="1" ht="16.5" customHeight="1" x14ac:dyDescent="0.3">
      <c r="B169" s="132"/>
      <c r="C169" s="144" t="s">
        <v>351</v>
      </c>
      <c r="D169" s="144" t="s">
        <v>127</v>
      </c>
      <c r="E169" s="145" t="s">
        <v>352</v>
      </c>
      <c r="F169" s="206" t="s">
        <v>353</v>
      </c>
      <c r="G169" s="206"/>
      <c r="H169" s="206"/>
      <c r="I169" s="206"/>
      <c r="J169" s="146" t="s">
        <v>348</v>
      </c>
      <c r="K169" s="137">
        <v>52</v>
      </c>
      <c r="L169" s="205">
        <v>0</v>
      </c>
      <c r="M169" s="205"/>
      <c r="N169" s="205">
        <f t="shared" si="10"/>
        <v>0</v>
      </c>
      <c r="O169" s="205"/>
      <c r="P169" s="205"/>
      <c r="Q169" s="205"/>
      <c r="R169" s="138"/>
      <c r="T169" s="139" t="s">
        <v>5</v>
      </c>
      <c r="U169" s="40" t="s">
        <v>42</v>
      </c>
      <c r="V169" s="140">
        <v>1.19</v>
      </c>
      <c r="W169" s="140">
        <f t="shared" si="11"/>
        <v>61.879999999999995</v>
      </c>
      <c r="X169" s="140">
        <v>0</v>
      </c>
      <c r="Y169" s="140">
        <f t="shared" si="12"/>
        <v>0</v>
      </c>
      <c r="Z169" s="140">
        <v>0</v>
      </c>
      <c r="AA169" s="141">
        <f t="shared" si="13"/>
        <v>0</v>
      </c>
      <c r="AR169" s="18" t="s">
        <v>349</v>
      </c>
      <c r="AT169" s="18" t="s">
        <v>127</v>
      </c>
      <c r="AU169" s="18" t="s">
        <v>124</v>
      </c>
      <c r="AY169" s="18" t="s">
        <v>117</v>
      </c>
      <c r="BE169" s="142">
        <f t="shared" si="14"/>
        <v>0</v>
      </c>
      <c r="BF169" s="142">
        <f t="shared" si="15"/>
        <v>0</v>
      </c>
      <c r="BG169" s="142">
        <f t="shared" si="16"/>
        <v>0</v>
      </c>
      <c r="BH169" s="142">
        <f t="shared" si="17"/>
        <v>0</v>
      </c>
      <c r="BI169" s="142">
        <f t="shared" si="18"/>
        <v>0</v>
      </c>
      <c r="BJ169" s="18" t="s">
        <v>124</v>
      </c>
      <c r="BK169" s="143">
        <f t="shared" si="19"/>
        <v>0</v>
      </c>
      <c r="BL169" s="18" t="s">
        <v>349</v>
      </c>
      <c r="BM169" s="18" t="s">
        <v>354</v>
      </c>
    </row>
    <row r="170" spans="2:65" s="1" customFormat="1" ht="25.5" customHeight="1" x14ac:dyDescent="0.3">
      <c r="B170" s="132"/>
      <c r="C170" s="144" t="s">
        <v>355</v>
      </c>
      <c r="D170" s="144" t="s">
        <v>127</v>
      </c>
      <c r="E170" s="145" t="s">
        <v>356</v>
      </c>
      <c r="F170" s="206" t="s">
        <v>357</v>
      </c>
      <c r="G170" s="206"/>
      <c r="H170" s="206"/>
      <c r="I170" s="206"/>
      <c r="J170" s="146" t="s">
        <v>348</v>
      </c>
      <c r="K170" s="137">
        <v>20</v>
      </c>
      <c r="L170" s="205">
        <v>0</v>
      </c>
      <c r="M170" s="205"/>
      <c r="N170" s="205">
        <f t="shared" si="10"/>
        <v>0</v>
      </c>
      <c r="O170" s="205"/>
      <c r="P170" s="205"/>
      <c r="Q170" s="205"/>
      <c r="R170" s="138"/>
      <c r="T170" s="139" t="s">
        <v>5</v>
      </c>
      <c r="U170" s="40" t="s">
        <v>42</v>
      </c>
      <c r="V170" s="140">
        <v>1.19</v>
      </c>
      <c r="W170" s="140">
        <f t="shared" si="11"/>
        <v>23.799999999999997</v>
      </c>
      <c r="X170" s="140">
        <v>0</v>
      </c>
      <c r="Y170" s="140">
        <f t="shared" si="12"/>
        <v>0</v>
      </c>
      <c r="Z170" s="140">
        <v>0</v>
      </c>
      <c r="AA170" s="141">
        <f t="shared" si="13"/>
        <v>0</v>
      </c>
      <c r="AR170" s="18" t="s">
        <v>349</v>
      </c>
      <c r="AT170" s="18" t="s">
        <v>127</v>
      </c>
      <c r="AU170" s="18" t="s">
        <v>124</v>
      </c>
      <c r="AY170" s="18" t="s">
        <v>117</v>
      </c>
      <c r="BE170" s="142">
        <f t="shared" si="14"/>
        <v>0</v>
      </c>
      <c r="BF170" s="142">
        <f t="shared" si="15"/>
        <v>0</v>
      </c>
      <c r="BG170" s="142">
        <f t="shared" si="16"/>
        <v>0</v>
      </c>
      <c r="BH170" s="142">
        <f t="shared" si="17"/>
        <v>0</v>
      </c>
      <c r="BI170" s="142">
        <f t="shared" si="18"/>
        <v>0</v>
      </c>
      <c r="BJ170" s="18" t="s">
        <v>124</v>
      </c>
      <c r="BK170" s="143">
        <f t="shared" si="19"/>
        <v>0</v>
      </c>
      <c r="BL170" s="18" t="s">
        <v>349</v>
      </c>
      <c r="BM170" s="18" t="s">
        <v>358</v>
      </c>
    </row>
    <row r="171" spans="2:65" s="1" customFormat="1" ht="16.5" customHeight="1" x14ac:dyDescent="0.3">
      <c r="B171" s="132"/>
      <c r="C171" s="144" t="s">
        <v>359</v>
      </c>
      <c r="D171" s="144" t="s">
        <v>127</v>
      </c>
      <c r="E171" s="145" t="s">
        <v>360</v>
      </c>
      <c r="F171" s="206" t="s">
        <v>361</v>
      </c>
      <c r="G171" s="206"/>
      <c r="H171" s="206"/>
      <c r="I171" s="206"/>
      <c r="J171" s="146" t="s">
        <v>122</v>
      </c>
      <c r="K171" s="137">
        <v>1</v>
      </c>
      <c r="L171" s="205">
        <v>0</v>
      </c>
      <c r="M171" s="205"/>
      <c r="N171" s="205">
        <f t="shared" si="10"/>
        <v>0</v>
      </c>
      <c r="O171" s="205"/>
      <c r="P171" s="205"/>
      <c r="Q171" s="205"/>
      <c r="R171" s="138"/>
      <c r="T171" s="139" t="s">
        <v>5</v>
      </c>
      <c r="U171" s="40" t="s">
        <v>42</v>
      </c>
      <c r="V171" s="140">
        <v>1.19</v>
      </c>
      <c r="W171" s="140">
        <f t="shared" si="11"/>
        <v>1.19</v>
      </c>
      <c r="X171" s="140">
        <v>0</v>
      </c>
      <c r="Y171" s="140">
        <f t="shared" si="12"/>
        <v>0</v>
      </c>
      <c r="Z171" s="140">
        <v>0</v>
      </c>
      <c r="AA171" s="141">
        <f t="shared" si="13"/>
        <v>0</v>
      </c>
      <c r="AR171" s="18" t="s">
        <v>349</v>
      </c>
      <c r="AT171" s="18" t="s">
        <v>127</v>
      </c>
      <c r="AU171" s="18" t="s">
        <v>124</v>
      </c>
      <c r="AY171" s="18" t="s">
        <v>117</v>
      </c>
      <c r="BE171" s="142">
        <f t="shared" si="14"/>
        <v>0</v>
      </c>
      <c r="BF171" s="142">
        <f t="shared" si="15"/>
        <v>0</v>
      </c>
      <c r="BG171" s="142">
        <f t="shared" si="16"/>
        <v>0</v>
      </c>
      <c r="BH171" s="142">
        <f t="shared" si="17"/>
        <v>0</v>
      </c>
      <c r="BI171" s="142">
        <f t="shared" si="18"/>
        <v>0</v>
      </c>
      <c r="BJ171" s="18" t="s">
        <v>124</v>
      </c>
      <c r="BK171" s="143">
        <f t="shared" si="19"/>
        <v>0</v>
      </c>
      <c r="BL171" s="18" t="s">
        <v>349</v>
      </c>
      <c r="BM171" s="18" t="s">
        <v>362</v>
      </c>
    </row>
    <row r="172" spans="2:65" s="1" customFormat="1" ht="25.5" customHeight="1" x14ac:dyDescent="0.3">
      <c r="B172" s="132"/>
      <c r="C172" s="144" t="s">
        <v>363</v>
      </c>
      <c r="D172" s="144" t="s">
        <v>127</v>
      </c>
      <c r="E172" s="145" t="s">
        <v>364</v>
      </c>
      <c r="F172" s="206" t="s">
        <v>365</v>
      </c>
      <c r="G172" s="206"/>
      <c r="H172" s="206"/>
      <c r="I172" s="206"/>
      <c r="J172" s="146" t="s">
        <v>366</v>
      </c>
      <c r="K172" s="137">
        <v>135.43199999999999</v>
      </c>
      <c r="L172" s="205">
        <v>0</v>
      </c>
      <c r="M172" s="205"/>
      <c r="N172" s="205">
        <f t="shared" si="10"/>
        <v>0</v>
      </c>
      <c r="O172" s="205"/>
      <c r="P172" s="205"/>
      <c r="Q172" s="205"/>
      <c r="R172" s="138"/>
      <c r="T172" s="139" t="s">
        <v>5</v>
      </c>
      <c r="U172" s="40" t="s">
        <v>42</v>
      </c>
      <c r="V172" s="140">
        <v>0</v>
      </c>
      <c r="W172" s="140">
        <f t="shared" si="11"/>
        <v>0</v>
      </c>
      <c r="X172" s="140">
        <v>0</v>
      </c>
      <c r="Y172" s="140">
        <f t="shared" si="12"/>
        <v>0</v>
      </c>
      <c r="Z172" s="140">
        <v>0</v>
      </c>
      <c r="AA172" s="141">
        <f t="shared" si="13"/>
        <v>0</v>
      </c>
      <c r="AR172" s="18" t="s">
        <v>131</v>
      </c>
      <c r="AT172" s="18" t="s">
        <v>127</v>
      </c>
      <c r="AU172" s="18" t="s">
        <v>124</v>
      </c>
      <c r="AY172" s="18" t="s">
        <v>117</v>
      </c>
      <c r="BE172" s="142">
        <f t="shared" si="14"/>
        <v>0</v>
      </c>
      <c r="BF172" s="142">
        <f t="shared" si="15"/>
        <v>0</v>
      </c>
      <c r="BG172" s="142">
        <f t="shared" si="16"/>
        <v>0</v>
      </c>
      <c r="BH172" s="142">
        <f t="shared" si="17"/>
        <v>0</v>
      </c>
      <c r="BI172" s="142">
        <f t="shared" si="18"/>
        <v>0</v>
      </c>
      <c r="BJ172" s="18" t="s">
        <v>124</v>
      </c>
      <c r="BK172" s="143">
        <f t="shared" si="19"/>
        <v>0</v>
      </c>
      <c r="BL172" s="18" t="s">
        <v>131</v>
      </c>
      <c r="BM172" s="18" t="s">
        <v>367</v>
      </c>
    </row>
    <row r="173" spans="2:65" s="1" customFormat="1" ht="16.5" customHeight="1" x14ac:dyDescent="0.3">
      <c r="B173" s="132"/>
      <c r="C173" s="144" t="s">
        <v>368</v>
      </c>
      <c r="D173" s="144" t="s">
        <v>127</v>
      </c>
      <c r="E173" s="145" t="s">
        <v>369</v>
      </c>
      <c r="F173" s="206" t="s">
        <v>370</v>
      </c>
      <c r="G173" s="206"/>
      <c r="H173" s="206"/>
      <c r="I173" s="206"/>
      <c r="J173" s="146" t="s">
        <v>366</v>
      </c>
      <c r="K173" s="137">
        <v>66</v>
      </c>
      <c r="L173" s="205">
        <v>0</v>
      </c>
      <c r="M173" s="205"/>
      <c r="N173" s="205">
        <f t="shared" si="10"/>
        <v>0</v>
      </c>
      <c r="O173" s="205"/>
      <c r="P173" s="205"/>
      <c r="Q173" s="205"/>
      <c r="R173" s="138"/>
      <c r="T173" s="139" t="s">
        <v>5</v>
      </c>
      <c r="U173" s="40" t="s">
        <v>42</v>
      </c>
      <c r="V173" s="140">
        <v>0</v>
      </c>
      <c r="W173" s="140">
        <f t="shared" si="11"/>
        <v>0</v>
      </c>
      <c r="X173" s="140">
        <v>0</v>
      </c>
      <c r="Y173" s="140">
        <f t="shared" si="12"/>
        <v>0</v>
      </c>
      <c r="Z173" s="140">
        <v>0</v>
      </c>
      <c r="AA173" s="141">
        <f t="shared" si="13"/>
        <v>0</v>
      </c>
      <c r="AR173" s="18" t="s">
        <v>123</v>
      </c>
      <c r="AT173" s="18" t="s">
        <v>127</v>
      </c>
      <c r="AU173" s="18" t="s">
        <v>124</v>
      </c>
      <c r="AY173" s="18" t="s">
        <v>117</v>
      </c>
      <c r="BE173" s="142">
        <f t="shared" si="14"/>
        <v>0</v>
      </c>
      <c r="BF173" s="142">
        <f t="shared" si="15"/>
        <v>0</v>
      </c>
      <c r="BG173" s="142">
        <f t="shared" si="16"/>
        <v>0</v>
      </c>
      <c r="BH173" s="142">
        <f t="shared" si="17"/>
        <v>0</v>
      </c>
      <c r="BI173" s="142">
        <f t="shared" si="18"/>
        <v>0</v>
      </c>
      <c r="BJ173" s="18" t="s">
        <v>124</v>
      </c>
      <c r="BK173" s="143">
        <f t="shared" si="19"/>
        <v>0</v>
      </c>
      <c r="BL173" s="18" t="s">
        <v>123</v>
      </c>
      <c r="BM173" s="18" t="s">
        <v>371</v>
      </c>
    </row>
    <row r="174" spans="2:65" s="1" customFormat="1" ht="16.5" customHeight="1" x14ac:dyDescent="0.3">
      <c r="B174" s="132"/>
      <c r="C174" s="144" t="s">
        <v>372</v>
      </c>
      <c r="D174" s="144" t="s">
        <v>127</v>
      </c>
      <c r="E174" s="145" t="s">
        <v>373</v>
      </c>
      <c r="F174" s="206" t="s">
        <v>374</v>
      </c>
      <c r="G174" s="206"/>
      <c r="H174" s="206"/>
      <c r="I174" s="206"/>
      <c r="J174" s="146" t="s">
        <v>122</v>
      </c>
      <c r="K174" s="137">
        <v>1</v>
      </c>
      <c r="L174" s="205">
        <v>0</v>
      </c>
      <c r="M174" s="205"/>
      <c r="N174" s="205">
        <f t="shared" si="10"/>
        <v>0</v>
      </c>
      <c r="O174" s="205"/>
      <c r="P174" s="205"/>
      <c r="Q174" s="205"/>
      <c r="R174" s="138"/>
      <c r="T174" s="139" t="s">
        <v>5</v>
      </c>
      <c r="U174" s="40" t="s">
        <v>42</v>
      </c>
      <c r="V174" s="140">
        <v>0</v>
      </c>
      <c r="W174" s="140">
        <f t="shared" si="11"/>
        <v>0</v>
      </c>
      <c r="X174" s="140">
        <v>0</v>
      </c>
      <c r="Y174" s="140">
        <f t="shared" si="12"/>
        <v>0</v>
      </c>
      <c r="Z174" s="140">
        <v>0</v>
      </c>
      <c r="AA174" s="141">
        <f t="shared" si="13"/>
        <v>0</v>
      </c>
      <c r="AR174" s="18" t="s">
        <v>375</v>
      </c>
      <c r="AT174" s="18" t="s">
        <v>127</v>
      </c>
      <c r="AU174" s="18" t="s">
        <v>124</v>
      </c>
      <c r="AY174" s="18" t="s">
        <v>117</v>
      </c>
      <c r="BE174" s="142">
        <f t="shared" si="14"/>
        <v>0</v>
      </c>
      <c r="BF174" s="142">
        <f t="shared" si="15"/>
        <v>0</v>
      </c>
      <c r="BG174" s="142">
        <f t="shared" si="16"/>
        <v>0</v>
      </c>
      <c r="BH174" s="142">
        <f t="shared" si="17"/>
        <v>0</v>
      </c>
      <c r="BI174" s="142">
        <f t="shared" si="18"/>
        <v>0</v>
      </c>
      <c r="BJ174" s="18" t="s">
        <v>124</v>
      </c>
      <c r="BK174" s="143">
        <f t="shared" si="19"/>
        <v>0</v>
      </c>
      <c r="BL174" s="18" t="s">
        <v>375</v>
      </c>
      <c r="BM174" s="18" t="s">
        <v>376</v>
      </c>
    </row>
    <row r="175" spans="2:65" s="1" customFormat="1" ht="25.5" customHeight="1" x14ac:dyDescent="0.3">
      <c r="B175" s="132"/>
      <c r="C175" s="144" t="s">
        <v>377</v>
      </c>
      <c r="D175" s="144" t="s">
        <v>127</v>
      </c>
      <c r="E175" s="145" t="s">
        <v>378</v>
      </c>
      <c r="F175" s="206" t="s">
        <v>379</v>
      </c>
      <c r="G175" s="206"/>
      <c r="H175" s="206"/>
      <c r="I175" s="206"/>
      <c r="J175" s="146" t="s">
        <v>122</v>
      </c>
      <c r="K175" s="137">
        <v>1</v>
      </c>
      <c r="L175" s="205">
        <v>0</v>
      </c>
      <c r="M175" s="205"/>
      <c r="N175" s="205">
        <f t="shared" si="10"/>
        <v>0</v>
      </c>
      <c r="O175" s="205"/>
      <c r="P175" s="205"/>
      <c r="Q175" s="205"/>
      <c r="R175" s="138"/>
      <c r="T175" s="139" t="s">
        <v>5</v>
      </c>
      <c r="U175" s="147" t="s">
        <v>42</v>
      </c>
      <c r="V175" s="148">
        <v>0</v>
      </c>
      <c r="W175" s="148">
        <f t="shared" si="11"/>
        <v>0</v>
      </c>
      <c r="X175" s="148">
        <v>0</v>
      </c>
      <c r="Y175" s="148">
        <f t="shared" si="12"/>
        <v>0</v>
      </c>
      <c r="Z175" s="148">
        <v>0</v>
      </c>
      <c r="AA175" s="149">
        <f t="shared" si="13"/>
        <v>0</v>
      </c>
      <c r="AR175" s="18" t="s">
        <v>375</v>
      </c>
      <c r="AT175" s="18" t="s">
        <v>127</v>
      </c>
      <c r="AU175" s="18" t="s">
        <v>124</v>
      </c>
      <c r="AY175" s="18" t="s">
        <v>117</v>
      </c>
      <c r="BE175" s="142">
        <f t="shared" si="14"/>
        <v>0</v>
      </c>
      <c r="BF175" s="142">
        <f t="shared" si="15"/>
        <v>0</v>
      </c>
      <c r="BG175" s="142">
        <f t="shared" si="16"/>
        <v>0</v>
      </c>
      <c r="BH175" s="142">
        <f t="shared" si="17"/>
        <v>0</v>
      </c>
      <c r="BI175" s="142">
        <f t="shared" si="18"/>
        <v>0</v>
      </c>
      <c r="BJ175" s="18" t="s">
        <v>124</v>
      </c>
      <c r="BK175" s="143">
        <f t="shared" si="19"/>
        <v>0</v>
      </c>
      <c r="BL175" s="18" t="s">
        <v>375</v>
      </c>
      <c r="BM175" s="18" t="s">
        <v>380</v>
      </c>
    </row>
    <row r="176" spans="2:65" s="1" customFormat="1" ht="6.95" customHeight="1" x14ac:dyDescent="0.3">
      <c r="B176" s="55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7"/>
    </row>
  </sheetData>
  <mergeCells count="244">
    <mergeCell ref="F175:I175"/>
    <mergeCell ref="L175:M175"/>
    <mergeCell ref="N175:Q175"/>
    <mergeCell ref="N109:Q109"/>
    <mergeCell ref="N110:Q110"/>
    <mergeCell ref="N111:Q111"/>
    <mergeCell ref="H1:K1"/>
    <mergeCell ref="S2:AC2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15:I115"/>
    <mergeCell ref="L115:M115"/>
    <mergeCell ref="N115:Q115"/>
    <mergeCell ref="F116:I116"/>
    <mergeCell ref="L116:M116"/>
    <mergeCell ref="N116:Q116"/>
    <mergeCell ref="F117:I117"/>
    <mergeCell ref="L117:M117"/>
    <mergeCell ref="N117:Q117"/>
    <mergeCell ref="F112:I112"/>
    <mergeCell ref="L112:M112"/>
    <mergeCell ref="N112:Q112"/>
    <mergeCell ref="F113:I113"/>
    <mergeCell ref="L113:M113"/>
    <mergeCell ref="N113:Q113"/>
    <mergeCell ref="F114:I114"/>
    <mergeCell ref="L114:M114"/>
    <mergeCell ref="N114:Q114"/>
    <mergeCell ref="N89:Q89"/>
    <mergeCell ref="N91:Q91"/>
    <mergeCell ref="L93:Q93"/>
    <mergeCell ref="C99:Q99"/>
    <mergeCell ref="F101:P101"/>
    <mergeCell ref="M103:P103"/>
    <mergeCell ref="M105:Q105"/>
    <mergeCell ref="M106:Q106"/>
    <mergeCell ref="F108:I108"/>
    <mergeCell ref="L108:M108"/>
    <mergeCell ref="N108:Q108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O14:P14"/>
    <mergeCell ref="O16:P16"/>
  </mergeCells>
  <hyperlinks>
    <hyperlink ref="F1:G1" location="C2" display="1) Krycí list rozpočtu" xr:uid="{00000000-0004-0000-0100-000000000000}"/>
    <hyperlink ref="H1:K1" location="C85" display="2) Rekapitulácia rozpočtu" xr:uid="{00000000-0004-0000-0100-000001000000}"/>
    <hyperlink ref="L1" location="C108" display="3) Rozpočet" xr:uid="{00000000-0004-0000-0100-000002000000}"/>
    <hyperlink ref="S1:T1" location="'Rekapitulácia stavby'!C2" display="Rekapitulácia stavby" xr:uid="{00000000-0004-0000-01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0198 - Pavilón G - telocv...</vt:lpstr>
      <vt:lpstr>'0198 - Pavilón G - telocv...'!Názvy_tlače</vt:lpstr>
      <vt:lpstr>'Rekapitulácia stavby'!Názvy_tlače</vt:lpstr>
      <vt:lpstr>'0198 - Pavilón G - telocv...'!Oblasť_tlače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DESKTOP-U0G3AH7\PC</dc:creator>
  <cp:lastModifiedBy>PC</cp:lastModifiedBy>
  <dcterms:created xsi:type="dcterms:W3CDTF">2019-02-04T05:01:01Z</dcterms:created>
  <dcterms:modified xsi:type="dcterms:W3CDTF">2019-02-04T05:02:41Z</dcterms:modified>
</cp:coreProperties>
</file>