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7485" windowHeight="4140"/>
  </bookViews>
  <sheets>
    <sheet name="Kryci list" sheetId="1" r:id="rId1"/>
    <sheet name="Prehlad" sheetId="3" r:id="rId2"/>
  </sheets>
  <definedNames>
    <definedName name="_xlnm._FilterDatabase" hidden="1">#REF!</definedName>
    <definedName name="fakt1R">#REF!</definedName>
    <definedName name="_xlnm.Print_Titles" localSheetId="1">Prehlad!$8:$10</definedName>
    <definedName name="_xlnm.Print_Area" localSheetId="0">'Kryci list'!$A:$J</definedName>
    <definedName name="_xlnm.Print_Area" localSheetId="1">Prehlad!$A:$O</definedName>
  </definedNames>
  <calcPr calcId="145621" fullCalcOnLoad="1"/>
</workbook>
</file>

<file path=xl/calcChain.xml><?xml version="1.0" encoding="utf-8"?>
<calcChain xmlns="http://schemas.openxmlformats.org/spreadsheetml/2006/main">
  <c r="H14" i="3" l="1"/>
  <c r="H16" i="3" s="1"/>
  <c r="H15" i="3"/>
  <c r="H19" i="3"/>
  <c r="H20" i="3"/>
  <c r="H21" i="3"/>
  <c r="H22" i="3"/>
  <c r="H23" i="3"/>
  <c r="H24" i="3"/>
  <c r="H25" i="3"/>
  <c r="H26" i="3"/>
  <c r="H27" i="3"/>
  <c r="H28" i="3"/>
  <c r="H29" i="3"/>
  <c r="H32" i="3"/>
  <c r="H33" i="3"/>
  <c r="H34" i="3"/>
  <c r="H35" i="3"/>
  <c r="H42" i="3" s="1"/>
  <c r="H36" i="3"/>
  <c r="H37" i="3"/>
  <c r="H38" i="3"/>
  <c r="H39" i="3"/>
  <c r="H40" i="3"/>
  <c r="H41" i="3"/>
  <c r="H48" i="3"/>
  <c r="H52" i="3" s="1"/>
  <c r="H50" i="3"/>
  <c r="H51" i="3"/>
  <c r="H55" i="3"/>
  <c r="H58" i="3" s="1"/>
  <c r="H56" i="3"/>
  <c r="H57" i="3"/>
  <c r="H61" i="3"/>
  <c r="H63" i="3" s="1"/>
  <c r="H62" i="3"/>
  <c r="H66" i="3"/>
  <c r="H70" i="3" s="1"/>
  <c r="H67" i="3"/>
  <c r="H69" i="3"/>
  <c r="H73" i="3"/>
  <c r="H75" i="3" s="1"/>
  <c r="H74" i="3"/>
  <c r="I49" i="3"/>
  <c r="I52" i="3" s="1"/>
  <c r="I77" i="3" s="1"/>
  <c r="E17" i="1" s="1"/>
  <c r="I68" i="3"/>
  <c r="I70" i="3"/>
  <c r="H81" i="3"/>
  <c r="H87" i="3" s="1"/>
  <c r="H89" i="3" s="1"/>
  <c r="D18" i="1" s="1"/>
  <c r="H83" i="3"/>
  <c r="H85" i="3"/>
  <c r="H86" i="3"/>
  <c r="I82" i="3"/>
  <c r="I84" i="3"/>
  <c r="I87" i="3"/>
  <c r="I89" i="3" s="1"/>
  <c r="E18" i="1" s="1"/>
  <c r="I30" i="1"/>
  <c r="J30" i="1" s="1"/>
  <c r="J20" i="1"/>
  <c r="F26" i="1"/>
  <c r="J26" i="1"/>
  <c r="F1" i="1"/>
  <c r="F12" i="1"/>
  <c r="J12" i="1"/>
  <c r="F13" i="1"/>
  <c r="J13" i="1"/>
  <c r="F14" i="1"/>
  <c r="J14" i="1"/>
  <c r="F19" i="1"/>
  <c r="J14" i="3"/>
  <c r="J15" i="3"/>
  <c r="J16" i="3"/>
  <c r="J19" i="3"/>
  <c r="J29" i="3" s="1"/>
  <c r="E29" i="3" s="1"/>
  <c r="J20" i="3"/>
  <c r="J21" i="3"/>
  <c r="J22" i="3"/>
  <c r="J23" i="3"/>
  <c r="J24" i="3"/>
  <c r="J25" i="3"/>
  <c r="J26" i="3"/>
  <c r="J27" i="3"/>
  <c r="J28" i="3"/>
  <c r="J32" i="3"/>
  <c r="J42" i="3" s="1"/>
  <c r="E42" i="3" s="1"/>
  <c r="J33" i="3"/>
  <c r="J34" i="3"/>
  <c r="J35" i="3"/>
  <c r="J36" i="3"/>
  <c r="J37" i="3"/>
  <c r="J38" i="3"/>
  <c r="J39" i="3"/>
  <c r="J40" i="3"/>
  <c r="J41" i="3"/>
  <c r="J48" i="3"/>
  <c r="J52" i="3" s="1"/>
  <c r="J49" i="3"/>
  <c r="J50" i="3"/>
  <c r="J51" i="3"/>
  <c r="J55" i="3"/>
  <c r="J58" i="3" s="1"/>
  <c r="E58" i="3" s="1"/>
  <c r="J56" i="3"/>
  <c r="J57" i="3"/>
  <c r="J61" i="3"/>
  <c r="J63" i="3" s="1"/>
  <c r="E63" i="3" s="1"/>
  <c r="J62" i="3"/>
  <c r="J66" i="3"/>
  <c r="J70" i="3" s="1"/>
  <c r="E70" i="3" s="1"/>
  <c r="J67" i="3"/>
  <c r="J68" i="3"/>
  <c r="J69" i="3"/>
  <c r="J73" i="3"/>
  <c r="J75" i="3" s="1"/>
  <c r="E75" i="3" s="1"/>
  <c r="J74" i="3"/>
  <c r="J81" i="3"/>
  <c r="J87" i="3" s="1"/>
  <c r="J82" i="3"/>
  <c r="J83" i="3"/>
  <c r="J84" i="3"/>
  <c r="J85" i="3"/>
  <c r="J86" i="3"/>
  <c r="W87" i="3"/>
  <c r="W89" i="3" s="1"/>
  <c r="N87" i="3"/>
  <c r="N89" i="3" s="1"/>
  <c r="L87" i="3"/>
  <c r="L89" i="3" s="1"/>
  <c r="W75" i="3"/>
  <c r="N75" i="3"/>
  <c r="I75" i="3"/>
  <c r="L74" i="3"/>
  <c r="L75" i="3" s="1"/>
  <c r="W70" i="3"/>
  <c r="N70" i="3"/>
  <c r="L66" i="3"/>
  <c r="L70" i="3" s="1"/>
  <c r="W63" i="3"/>
  <c r="N63" i="3"/>
  <c r="L63" i="3"/>
  <c r="I63" i="3"/>
  <c r="W58" i="3"/>
  <c r="W77" i="3" s="1"/>
  <c r="N58" i="3"/>
  <c r="N77" i="3" s="1"/>
  <c r="I58" i="3"/>
  <c r="L56" i="3"/>
  <c r="L55" i="3"/>
  <c r="L58" i="3" s="1"/>
  <c r="W52" i="3"/>
  <c r="N52" i="3"/>
  <c r="L52" i="3"/>
  <c r="L50" i="3"/>
  <c r="L49" i="3"/>
  <c r="W42" i="3"/>
  <c r="I42" i="3"/>
  <c r="N35" i="3"/>
  <c r="L35" i="3"/>
  <c r="N34" i="3"/>
  <c r="N42" i="3" s="1"/>
  <c r="L34" i="3"/>
  <c r="N33" i="3"/>
  <c r="L33" i="3"/>
  <c r="L32" i="3"/>
  <c r="L42" i="3" s="1"/>
  <c r="W29" i="3"/>
  <c r="N29" i="3"/>
  <c r="I29" i="3"/>
  <c r="L28" i="3"/>
  <c r="L27" i="3"/>
  <c r="L26" i="3"/>
  <c r="L25" i="3"/>
  <c r="L24" i="3"/>
  <c r="L23" i="3"/>
  <c r="L22" i="3"/>
  <c r="L21" i="3"/>
  <c r="L29" i="3" s="1"/>
  <c r="L20" i="3"/>
  <c r="L19" i="3"/>
  <c r="W16" i="3"/>
  <c r="W44" i="3" s="1"/>
  <c r="W91" i="3" s="1"/>
  <c r="E16" i="3"/>
  <c r="N16" i="3"/>
  <c r="N44" i="3" s="1"/>
  <c r="I16" i="3"/>
  <c r="I44" i="3" s="1"/>
  <c r="L15" i="3"/>
  <c r="L16" i="3" s="1"/>
  <c r="L14" i="3"/>
  <c r="D8" i="3"/>
  <c r="E52" i="3" l="1"/>
  <c r="J77" i="3"/>
  <c r="E77" i="3" s="1"/>
  <c r="L44" i="3"/>
  <c r="J89" i="3"/>
  <c r="E89" i="3" s="1"/>
  <c r="E87" i="3"/>
  <c r="J44" i="3"/>
  <c r="H44" i="3"/>
  <c r="E16" i="1"/>
  <c r="E20" i="1" s="1"/>
  <c r="I91" i="3"/>
  <c r="L77" i="3"/>
  <c r="F18" i="1"/>
  <c r="H77" i="3"/>
  <c r="D17" i="1" s="1"/>
  <c r="F17" i="1" s="1"/>
  <c r="N91" i="3"/>
  <c r="E44" i="3" l="1"/>
  <c r="J91" i="3"/>
  <c r="E91" i="3" s="1"/>
  <c r="D16" i="1"/>
  <c r="H91" i="3"/>
  <c r="L91" i="3"/>
  <c r="D20" i="1" l="1"/>
  <c r="F16" i="1"/>
  <c r="F20" i="1" s="1"/>
  <c r="J28" i="1" s="1"/>
  <c r="I29" i="1" l="1"/>
  <c r="J29" i="1" s="1"/>
  <c r="J31" i="1" s="1"/>
</calcChain>
</file>

<file path=xl/sharedStrings.xml><?xml version="1.0" encoding="utf-8"?>
<sst xmlns="http://schemas.openxmlformats.org/spreadsheetml/2006/main" count="497" uniqueCount="267">
  <si>
    <t xml:space="preserve"> Mesto Rožňava</t>
  </si>
  <si>
    <t>V module</t>
  </si>
  <si>
    <t>Hlavička1</t>
  </si>
  <si>
    <t>Mena</t>
  </si>
  <si>
    <t>Hlavička2</t>
  </si>
  <si>
    <t>Obdobie</t>
  </si>
  <si>
    <t>Stavba :MŠ Štítnická - kuchyňa</t>
  </si>
  <si>
    <t>Miesto: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</si>
  <si>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</si>
  <si>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</si>
  <si>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</si>
  <si>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</si>
  <si>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</si>
  <si>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</si>
  <si>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</si>
  <si>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</si>
  <si>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</si>
  <si>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</si>
  <si>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</si>
  <si>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</si>
  <si>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</si>
  <si>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</si>
  <si>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15.05.2015</t>
  </si>
  <si>
    <t>VF</t>
  </si>
  <si>
    <t>Odberateľ:</t>
  </si>
  <si>
    <t>Mesto Rožňava</t>
  </si>
  <si>
    <t>IČO:</t>
  </si>
  <si>
    <t>DIČ:</t>
  </si>
  <si>
    <t>Dodávateľ:</t>
  </si>
  <si>
    <t>Projektant: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</si>
  <si>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</si>
  <si>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</si>
  <si>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</si>
  <si>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</si>
  <si>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</si>
  <si>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</si>
  <si>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</si>
  <si>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</si>
  <si>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</si>
  <si>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</si>
  <si>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</si>
  <si>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</si>
  <si>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</si>
  <si>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</si>
  <si>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</si>
  <si>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</si>
  <si>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</si>
  <si>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</si>
  <si>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</si>
  <si>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</si>
  <si>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</si>
  <si>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</si>
  <si>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</si>
  <si>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</si>
  <si>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</si>
  <si>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</si>
  <si>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</si>
  <si>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</si>
  <si>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</si>
  <si>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</si>
  <si>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</si>
  <si>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</si>
  <si>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</si>
  <si>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</si>
  <si>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</si>
  <si>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</si>
  <si>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</si>
  <si>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</si>
  <si>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</si>
  <si>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</si>
  <si>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</si>
  <si>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</si>
  <si>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</si>
  <si>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</si>
  <si>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</si>
  <si>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</si>
  <si>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</si>
  <si>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 xml:space="preserve">Dodávateľ: </t>
  </si>
  <si>
    <t>Dátum: 15.05.2015</t>
  </si>
  <si>
    <t>Špecifikovaný</t>
  </si>
  <si>
    <t>Spolu</t>
  </si>
  <si>
    <t>Hmotnosť v tonách</t>
  </si>
  <si>
    <t>Suť v tonách</t>
  </si>
  <si>
    <t>materiál</t>
  </si>
  <si>
    <t>Nh</t>
  </si>
  <si>
    <t>3 - ZVISLÉ A KOMPLETNÉ KONŠTRUKCIE</t>
  </si>
  <si>
    <t>6 - ÚPRAVY POVRCHOV, PODLAHY, VÝPLNE</t>
  </si>
  <si>
    <t>9 - OSTATNÉ KONŠTRUKCIE A PRÁCE</t>
  </si>
  <si>
    <t xml:space="preserve">PRÁCE A DODÁVKY HSV  spolu: </t>
  </si>
  <si>
    <t>713 - Izolácie tepelné</t>
  </si>
  <si>
    <t>763 - Konštrukcie  - drevostavby</t>
  </si>
  <si>
    <t>766 - Konštrukcie stolárske</t>
  </si>
  <si>
    <t>767 - Konštrukcie doplnk. kovové stavebné</t>
  </si>
  <si>
    <t>784 - Maľby</t>
  </si>
  <si>
    <t xml:space="preserve">PRÁCE A DODÁVKY PSV  spolu: </t>
  </si>
  <si>
    <t>M21 - 155 Elektromontáže</t>
  </si>
  <si>
    <t xml:space="preserve">PRÁCE A DODÁVKY M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</si>
  <si>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</si>
  <si>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</si>
  <si>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</si>
  <si>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</si>
  <si>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</si>
  <si>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</si>
  <si>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</si>
  <si>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</si>
  <si>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</si>
  <si>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</si>
  <si>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</si>
  <si>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</si>
  <si>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</si>
  <si>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</si>
  <si>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</si>
  <si>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</si>
  <si>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</si>
  <si>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</si>
  <si>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</si>
  <si>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</si>
  <si>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</si>
  <si>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</si>
  <si>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</si>
  <si>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</si>
  <si>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</si>
  <si>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</si>
  <si>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</si>
  <si>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</si>
  <si>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</si>
  <si>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</si>
  <si>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</si>
  <si>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</si>
  <si>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</si>
  <si>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HSV</t>
  </si>
  <si>
    <t>014</t>
  </si>
  <si>
    <t xml:space="preserve">31023-9211   </t>
  </si>
  <si>
    <t xml:space="preserve">Zamurovanie otvoru do 4 m2 pálenými tehlami v murive akejkoľvek hr. na maltu MVC                                        </t>
  </si>
  <si>
    <t xml:space="preserve">m3      </t>
  </si>
  <si>
    <t xml:space="preserve">                    </t>
  </si>
  <si>
    <t>45.25.50</t>
  </si>
  <si>
    <t>011</t>
  </si>
  <si>
    <t xml:space="preserve">31227-1302   </t>
  </si>
  <si>
    <t xml:space="preserve">Murivo výplňové z pórobet. tvárnic  hr. 300 mm                                                                          </t>
  </si>
  <si>
    <t xml:space="preserve">3 - ZVISLÉ A KOMPLETNÉ KONŠTRUKCIE  spolu: </t>
  </si>
  <si>
    <t xml:space="preserve">61142-1221   </t>
  </si>
  <si>
    <t xml:space="preserve">Oprava vápennej omietky stropov a klenieb hladkých 5-10%                                                                </t>
  </si>
  <si>
    <t xml:space="preserve">m2      </t>
  </si>
  <si>
    <t>45.41.10</t>
  </si>
  <si>
    <t xml:space="preserve">61242-1121   </t>
  </si>
  <si>
    <t xml:space="preserve">Oprava vnútorných vápenných omietok stien hladkých do 5%                                                                </t>
  </si>
  <si>
    <t xml:space="preserve">61242-1615   </t>
  </si>
  <si>
    <t xml:space="preserve">Omietka vnút. stien vápenná hrubá zatretá                                                                               </t>
  </si>
  <si>
    <t xml:space="preserve">61242-1626   </t>
  </si>
  <si>
    <t xml:space="preserve">Omietka vnút. stien vápenná hladká                                                                                      </t>
  </si>
  <si>
    <t xml:space="preserve">61245-6211   </t>
  </si>
  <si>
    <t xml:space="preserve">Postrek vnút. izolácií alebo konštr. stien maltou cementovou                                                            </t>
  </si>
  <si>
    <t xml:space="preserve">61248-1118   </t>
  </si>
  <si>
    <t xml:space="preserve">Potiahnutie vnút. stien sklovláknitým pletivom vtlačeným do tmelu                                                       </t>
  </si>
  <si>
    <t xml:space="preserve">62242-1121   </t>
  </si>
  <si>
    <t xml:space="preserve">Omietka vonk. stien vápenná hrubá zatretá                                                                               </t>
  </si>
  <si>
    <t xml:space="preserve">62242-1151   </t>
  </si>
  <si>
    <t xml:space="preserve">Omietka vonk. stien vápenná drásaná zlož. I až II                                                                       </t>
  </si>
  <si>
    <t xml:space="preserve">62242-9131   </t>
  </si>
  <si>
    <t xml:space="preserve">Postrek vonkajšej omietky štukom metlou                                                                                 </t>
  </si>
  <si>
    <t xml:space="preserve">62248-1118   </t>
  </si>
  <si>
    <t xml:space="preserve">Potiahnutie vonk. stien sklovláknitým pletivom vtlačeným do tmelu                                                       </t>
  </si>
  <si>
    <t xml:space="preserve">6 - ÚPRAVY POVRCHOV, PODLAHY, VÝPLNE  spolu: </t>
  </si>
  <si>
    <t>003</t>
  </si>
  <si>
    <t xml:space="preserve">94195-5002   </t>
  </si>
  <si>
    <t xml:space="preserve">Lešenie ľahké prac. pomocné výš. podlahy do 1,9 m                                                                       </t>
  </si>
  <si>
    <t>45.25.10</t>
  </si>
  <si>
    <t>013</t>
  </si>
  <si>
    <t xml:space="preserve">96203-2231   </t>
  </si>
  <si>
    <t xml:space="preserve">Búranie muriva z tehál na MV, MVC alebo otvorov nad 4 m2                                                                </t>
  </si>
  <si>
    <t>45.11.11</t>
  </si>
  <si>
    <t xml:space="preserve">96806-2354   </t>
  </si>
  <si>
    <t xml:space="preserve">Vybúranie rámov okien drev. dvojitých alebo zdvoj. do 1 m2                                                              </t>
  </si>
  <si>
    <t xml:space="preserve">96806-2357   </t>
  </si>
  <si>
    <t xml:space="preserve">Vybúranie rámov okien drev. dvojitých alebo zdvoj. nad 4 m2                                                             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</si>
  <si>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</si>
  <si>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</si>
  <si>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t       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</si>
  <si>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</si>
  <si>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</si>
  <si>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97908-2111   </t>
  </si>
  <si>
    <t xml:space="preserve">Vnútrostavenisková doprava sute a vybúraných hmôt do 10 m                                                               </t>
  </si>
  <si>
    <t xml:space="preserve">97908-2121   </t>
  </si>
  <si>
    <t xml:space="preserve">Vnútrost. doprava sute a vybúraných hmôt každých ďalších 5 m                                                            </t>
  </si>
  <si>
    <t>221</t>
  </si>
  <si>
    <t xml:space="preserve">97908-7213   </t>
  </si>
  <si>
    <t xml:space="preserve">Nakladanie vybúraných hmôt na dopravný prostriedok                                                                      </t>
  </si>
  <si>
    <t xml:space="preserve">97913-1409   </t>
  </si>
  <si>
    <t xml:space="preserve">Poplatok za ulož.a znešk.staveb.sute na vymedzených skládkach "O"-ostatný odpad                                         </t>
  </si>
  <si>
    <t xml:space="preserve">9 - OSTATNÉ KONŠTRUKCIE A PRÁCE  spolu: </t>
  </si>
  <si>
    <t>PRÁCE A DODÁVKY PSV</t>
  </si>
  <si>
    <t>713</t>
  </si>
  <si>
    <t xml:space="preserve">71311-1121   </t>
  </si>
  <si>
    <t xml:space="preserve">Montáž tep. izolácie stropov rovných spodom, pripevnenie drôtom                                                         </t>
  </si>
  <si>
    <t>I</t>
  </si>
  <si>
    <t>45.32.11</t>
  </si>
  <si>
    <t>MAT</t>
  </si>
  <si>
    <t xml:space="preserve">631 411750   </t>
  </si>
  <si>
    <t xml:space="preserve">Doska hr. 10 cm                                                                                                         </t>
  </si>
  <si>
    <t>26.82.16</t>
  </si>
  <si>
    <t xml:space="preserve">71319-1410   </t>
  </si>
  <si>
    <t xml:space="preserve">Izolácia tepelná položenie parozábrany z PE folie /Isotec, Tyvek a pod./ hr 0,1m                                        </t>
  </si>
  <si>
    <t xml:space="preserve">99871-3201   </t>
  </si>
  <si>
    <t xml:space="preserve">Presun hmôt pre izolácie tepelné v objektoch výšky do 6 m                                                               </t>
  </si>
  <si>
    <t xml:space="preserve">%       </t>
  </si>
  <si>
    <t xml:space="preserve">713 - Izolácie tepelné  spolu: </t>
  </si>
  <si>
    <t>763</t>
  </si>
  <si>
    <t xml:space="preserve">76312-2111   </t>
  </si>
  <si>
    <t xml:space="preserve">Predsadená stena W623 12,5 mm 1xopláštená GKC35/45 mm                                                                   </t>
  </si>
  <si>
    <t xml:space="preserve">76313-2310   </t>
  </si>
  <si>
    <t xml:space="preserve">Podhľady sadr. D112 zaves. 2-vrstv. oceľ. konštr. CD, bez tep. iz. GKBI 12,5 mm                                         </t>
  </si>
  <si>
    <t xml:space="preserve">99876-3201   </t>
  </si>
  <si>
    <t xml:space="preserve">Presun hmôt pre drevostavby v objektoch  výšky do 12 m                                                                  </t>
  </si>
  <si>
    <t>45.42.13</t>
  </si>
  <si>
    <t xml:space="preserve">763 - Konštrukcie  - drevostavby  spolu: </t>
  </si>
  <si>
    <t>766</t>
  </si>
  <si>
    <t xml:space="preserve">76666-96922  </t>
  </si>
  <si>
    <t xml:space="preserve">Oprava dvier, výmena dvernej výplne z tvrd. dreva + náter                                                               </t>
  </si>
  <si>
    <t xml:space="preserve">kus     </t>
  </si>
  <si>
    <t>45.42.11</t>
  </si>
  <si>
    <t xml:space="preserve">99876-6201   </t>
  </si>
  <si>
    <t xml:space="preserve">Presun hmôt pre konštr. stolárske v objektoch výšky do 6 m                                                              </t>
  </si>
  <si>
    <t xml:space="preserve">766 - Konštrukcie stolárske  spolu: </t>
  </si>
  <si>
    <t>767</t>
  </si>
  <si>
    <t xml:space="preserve">76763-1109   </t>
  </si>
  <si>
    <t xml:space="preserve">Montáž  + dodávka okien plastových 1180/1070 vr. parapetov a sieťky proti hmyzu / mliečne sklo/                         </t>
  </si>
  <si>
    <t xml:space="preserve">76766-2110   </t>
  </si>
  <si>
    <t xml:space="preserve">Montáž mreží pevných skrutkovaním                                                                                       </t>
  </si>
  <si>
    <t xml:space="preserve">286 5A2521   </t>
  </si>
  <si>
    <t xml:space="preserve">Mreža oceľová                                                                                                           </t>
  </si>
  <si>
    <t>25.21.22</t>
  </si>
  <si>
    <t xml:space="preserve">RF810000            </t>
  </si>
  <si>
    <t xml:space="preserve">99876-7201   </t>
  </si>
  <si>
    <t xml:space="preserve">Presun hmôt pre kovové stav. doplnk. konštr. v objektoch výšky do 6 m                                                   </t>
  </si>
  <si>
    <t>45.42.12</t>
  </si>
  <si>
    <t xml:space="preserve">767 - Konštrukcie doplnk. kovové stavebné  spolu: </t>
  </si>
  <si>
    <t>784</t>
  </si>
  <si>
    <t xml:space="preserve">78440-2801   </t>
  </si>
  <si>
    <t xml:space="preserve">Odstránenie malieb v miestnostiach výšky do 3,8 m oškrabaním                                                            </t>
  </si>
  <si>
    <t xml:space="preserve">78445-2571   </t>
  </si>
  <si>
    <t xml:space="preserve">Maľba zo zmesí tekut. Esmal 1far. dvojnás. v miest. do 3,8m                                                             </t>
  </si>
  <si>
    <t>45.44.21</t>
  </si>
  <si>
    <t xml:space="preserve">784 - Maľby  spolu: </t>
  </si>
  <si>
    <t>PRÁCE A DODÁVKY M</t>
  </si>
  <si>
    <t>921</t>
  </si>
  <si>
    <t xml:space="preserve">21020-0056   </t>
  </si>
  <si>
    <t xml:space="preserve">Montáž svietidla stropného                                                                                              </t>
  </si>
  <si>
    <t>M</t>
  </si>
  <si>
    <t>45.31.1*</t>
  </si>
  <si>
    <t xml:space="preserve">348 2B01409  </t>
  </si>
  <si>
    <t xml:space="preserve">Svietidlo stropné                                                                                                       </t>
  </si>
  <si>
    <t>31.50.25</t>
  </si>
  <si>
    <t xml:space="preserve">RAU110341882000     </t>
  </si>
  <si>
    <t xml:space="preserve">21081-0045   </t>
  </si>
  <si>
    <t xml:space="preserve">Montáž, kábel Cu 750V uložený pevne CYKY 3x1,5                                                                          </t>
  </si>
  <si>
    <t xml:space="preserve">m       </t>
  </si>
  <si>
    <t xml:space="preserve">341 203M100  </t>
  </si>
  <si>
    <t xml:space="preserve">Kábel Cu 750V : CYKY-J 3x1,5                                                                                            </t>
  </si>
  <si>
    <t>31.30.13</t>
  </si>
  <si>
    <t xml:space="preserve">CYKY 3x1,5          </t>
  </si>
  <si>
    <t xml:space="preserve">21329-1030   </t>
  </si>
  <si>
    <t xml:space="preserve">Skúšobná prevádzka                                                                                                      </t>
  </si>
  <si>
    <t xml:space="preserve">hod     </t>
  </si>
  <si>
    <t xml:space="preserve">21329-1040   </t>
  </si>
  <si>
    <t xml:space="preserve">Demontáž existujúceho zariadenia - svietidlo                                                                            </t>
  </si>
  <si>
    <t xml:space="preserve">M21 - 155 Elektromontáže  spolu: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</si>
</sst>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7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39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1" xfId="53" applyFont="1" applyBorder="1" applyAlignment="1">
      <alignment horizontal="left" vertical="center"/>
    </xf>
    <xf numFmtId="0" fontId="1" fillId="0" borderId="22" xfId="53" applyFont="1" applyBorder="1" applyAlignment="1">
      <alignment horizontal="left" vertical="center"/>
    </xf>
    <xf numFmtId="0" fontId="1" fillId="0" borderId="22" xfId="53" applyFont="1" applyBorder="1" applyAlignment="1">
      <alignment horizontal="right" vertical="center"/>
    </xf>
    <xf numFmtId="0" fontId="1" fillId="0" borderId="23" xfId="53" applyFont="1" applyBorder="1" applyAlignment="1">
      <alignment horizontal="lef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5" xfId="53" applyFont="1" applyBorder="1" applyAlignment="1">
      <alignment horizontal="right" vertical="center"/>
    </xf>
    <xf numFmtId="0" fontId="1" fillId="0" borderId="26" xfId="53" applyFont="1" applyBorder="1" applyAlignment="1">
      <alignment horizontal="lef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8" xfId="53" applyFont="1" applyBorder="1" applyAlignment="1">
      <alignment horizontal="right" vertical="center"/>
    </xf>
    <xf numFmtId="0" fontId="1" fillId="0" borderId="29" xfId="53" applyFont="1" applyBorder="1" applyAlignment="1">
      <alignment horizontal="lef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righ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righ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40" xfId="53" applyFont="1" applyBorder="1" applyAlignment="1">
      <alignment horizontal="left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center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left" vertical="center"/>
    </xf>
    <xf numFmtId="0" fontId="1" fillId="0" borderId="48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9" xfId="53" applyFont="1" applyBorder="1" applyAlignment="1">
      <alignment horizontal="left" vertical="center"/>
    </xf>
    <xf numFmtId="0" fontId="1" fillId="0" borderId="50" xfId="53" applyFont="1" applyBorder="1" applyAlignment="1">
      <alignment horizontal="center" vertical="center"/>
    </xf>
    <xf numFmtId="0" fontId="1" fillId="0" borderId="51" xfId="53" applyFont="1" applyBorder="1" applyAlignment="1">
      <alignment horizontal="left" vertical="center"/>
    </xf>
    <xf numFmtId="0" fontId="1" fillId="0" borderId="52" xfId="53" applyFont="1" applyBorder="1" applyAlignment="1">
      <alignment horizontal="center" vertical="center"/>
    </xf>
    <xf numFmtId="0" fontId="1" fillId="0" borderId="53" xfId="53" applyFont="1" applyBorder="1" applyAlignment="1">
      <alignment horizontal="left" vertical="center"/>
    </xf>
    <xf numFmtId="10" fontId="1" fillId="0" borderId="53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52" xfId="53" applyFont="1" applyBorder="1" applyAlignment="1">
      <alignment horizontal="right" vertical="center"/>
    </xf>
    <xf numFmtId="0" fontId="1" fillId="0" borderId="55" xfId="53" applyFont="1" applyBorder="1" applyAlignment="1">
      <alignment horizontal="center" vertical="center"/>
    </xf>
    <xf numFmtId="0" fontId="1" fillId="0" borderId="56" xfId="53" applyFont="1" applyBorder="1" applyAlignment="1">
      <alignment horizontal="left" vertical="center"/>
    </xf>
    <xf numFmtId="0" fontId="1" fillId="0" borderId="56" xfId="53" applyFont="1" applyBorder="1" applyAlignment="1">
      <alignment horizontal="right" vertical="center"/>
    </xf>
    <xf numFmtId="0" fontId="1" fillId="0" borderId="57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5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8" xfId="53" applyFont="1" applyBorder="1" applyAlignment="1">
      <alignment horizontal="right" vertical="center"/>
    </xf>
    <xf numFmtId="0" fontId="1" fillId="0" borderId="59" xfId="53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60" xfId="53" applyNumberFormat="1" applyFont="1" applyBorder="1" applyAlignment="1">
      <alignment horizontal="right" vertical="center"/>
    </xf>
    <xf numFmtId="0" fontId="1" fillId="0" borderId="61" xfId="53" applyFont="1" applyBorder="1" applyAlignment="1">
      <alignment horizontal="left" vertical="center"/>
    </xf>
    <xf numFmtId="0" fontId="1" fillId="0" borderId="56" xfId="53" applyFont="1" applyBorder="1" applyAlignment="1">
      <alignment horizontal="center" vertical="center"/>
    </xf>
    <xf numFmtId="0" fontId="1" fillId="0" borderId="62" xfId="53" applyFont="1" applyBorder="1" applyAlignment="1">
      <alignment horizontal="center" vertical="center"/>
    </xf>
    <xf numFmtId="0" fontId="1" fillId="0" borderId="63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2" xfId="53" applyFont="1" applyBorder="1" applyAlignment="1">
      <alignment horizontal="left" vertical="center"/>
    </xf>
    <xf numFmtId="0" fontId="3" fillId="0" borderId="64" xfId="53" applyFont="1" applyBorder="1" applyAlignment="1">
      <alignment horizontal="center" vertical="center"/>
    </xf>
    <xf numFmtId="0" fontId="3" fillId="0" borderId="65" xfId="53" applyFont="1" applyBorder="1" applyAlignment="1">
      <alignment horizontal="center" vertical="center"/>
    </xf>
    <xf numFmtId="0" fontId="1" fillId="0" borderId="66" xfId="53" applyFont="1" applyBorder="1" applyAlignment="1">
      <alignment horizontal="left" vertical="center"/>
    </xf>
    <xf numFmtId="182" fontId="1" fillId="0" borderId="67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right" vertical="center"/>
    </xf>
    <xf numFmtId="0" fontId="1" fillId="0" borderId="68" xfId="53" applyNumberFormat="1" applyFont="1" applyBorder="1" applyAlignment="1">
      <alignment horizontal="left" vertical="center"/>
    </xf>
    <xf numFmtId="10" fontId="1" fillId="0" borderId="34" xfId="53" applyNumberFormat="1" applyFont="1" applyBorder="1" applyAlignment="1">
      <alignment horizontal="right" vertical="center"/>
    </xf>
    <xf numFmtId="10" fontId="1" fillId="0" borderId="25" xfId="53" applyNumberFormat="1" applyFont="1" applyBorder="1" applyAlignment="1">
      <alignment horizontal="right" vertical="center"/>
    </xf>
    <xf numFmtId="10" fontId="1" fillId="0" borderId="69" xfId="53" applyNumberFormat="1" applyFont="1" applyBorder="1" applyAlignment="1">
      <alignment horizontal="right" vertical="center"/>
    </xf>
    <xf numFmtId="0" fontId="1" fillId="0" borderId="21" xfId="53" applyFont="1" applyBorder="1" applyAlignment="1">
      <alignment horizontal="right" vertical="center"/>
    </xf>
    <xf numFmtId="0" fontId="1" fillId="0" borderId="33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37" xfId="53" applyFont="1" applyBorder="1" applyAlignment="1">
      <alignment horizontal="right" vertical="center"/>
    </xf>
    <xf numFmtId="0" fontId="1" fillId="0" borderId="70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18" xfId="0" applyNumberFormat="1" applyFont="1" applyBorder="1" applyAlignment="1" applyProtection="1">
      <alignment horizontal="center"/>
    </xf>
    <xf numFmtId="0" fontId="1" fillId="0" borderId="72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73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3" fontId="1" fillId="0" borderId="74" xfId="53" applyNumberFormat="1" applyFont="1" applyBorder="1" applyAlignment="1">
      <alignment horizontal="right" vertical="center"/>
    </xf>
    <xf numFmtId="3" fontId="1" fillId="0" borderId="23" xfId="53" applyNumberFormat="1" applyFont="1" applyBorder="1" applyAlignment="1">
      <alignment horizontal="right" vertical="center"/>
    </xf>
    <xf numFmtId="3" fontId="1" fillId="0" borderId="35" xfId="53" applyNumberFormat="1" applyFont="1" applyBorder="1" applyAlignment="1">
      <alignment horizontal="right" vertical="center"/>
    </xf>
    <xf numFmtId="3" fontId="1" fillId="0" borderId="38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6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1" xfId="53" applyNumberFormat="1" applyFont="1" applyBorder="1" applyAlignment="1">
      <alignment horizontal="right" vertical="center"/>
    </xf>
    <xf numFmtId="4" fontId="1" fillId="0" borderId="54" xfId="53" applyNumberFormat="1" applyFont="1" applyBorder="1" applyAlignment="1">
      <alignment horizontal="right" vertical="center"/>
    </xf>
    <xf numFmtId="4" fontId="1" fillId="0" borderId="78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7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a" xfId="51" builtinId="28" customBuiltin="1"/>
    <cellStyle name="Normálna" xfId="0" builtinId="0"/>
    <cellStyle name="normálne_KLs" xfId="52"/>
    <cellStyle name="normálne_KLv" xfId="53"/>
    <cellStyle name="Poznámka" xfId="54" builtinId="10" customBuiltin="1"/>
    <cellStyle name="Prepojená bunka" xfId="55" builtinId="24" customBuiltin="1"/>
    <cellStyle name="TEXT" xfId="56"/>
    <cellStyle name="Text upozornění" xfId="57"/>
    <cellStyle name="TEXT1" xfId="58"/>
    <cellStyle name="Title" xfId="59"/>
    <cellStyle name="Total" xfId="60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5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/>
  </sheetViews>
  <sheetFormatPr defaultRowHeight="12.75"/>
  <cols>
    <col min="1" max="1" width="0.7109375" style="79" customWidth="1"/>
    <col min="2" max="2" width="3.7109375" style="79" customWidth="1"/>
    <col min="3" max="3" width="6.85546875" style="79" customWidth="1"/>
    <col min="4" max="6" width="14" style="79" customWidth="1"/>
    <col min="7" max="7" width="3.85546875" style="79" customWidth="1"/>
    <col min="8" max="8" width="17.7109375" style="79" customWidth="1"/>
    <col min="9" max="9" width="8.7109375" style="79" customWidth="1"/>
    <col min="10" max="10" width="14" style="79" customWidth="1"/>
    <col min="11" max="11" width="2.28515625" style="79" customWidth="1"/>
    <col min="12" max="12" width="6.85546875" style="79" customWidth="1"/>
    <col min="13" max="23" width="9.140625" style="79"/>
    <col min="24" max="25" width="5.7109375" style="79" customWidth="1"/>
    <col min="26" max="26" width="6.5703125" style="79" customWidth="1"/>
    <col min="27" max="27" width="21.42578125" style="79" customWidth="1"/>
    <col min="28" max="28" width="4.28515625" style="79" customWidth="1"/>
    <col min="29" max="29" width="8.28515625" style="79" customWidth="1"/>
    <col min="30" max="30" width="8.7109375" style="79" customWidth="1"/>
    <col min="31" max="16384" width="9.140625" style="79"/>
  </cols>
  <sheetData>
    <row r="1" spans="2:30" ht="28.5" customHeight="1" thickBot="1">
      <c r="B1" s="80" t="s">
        <v>0</v>
      </c>
      <c r="C1" s="80"/>
      <c r="D1" s="80"/>
      <c r="F1" s="105" t="str">
        <f>CONCATENATE(AA2," ",AB2," ",AC2," ",AD2)</f>
        <v xml:space="preserve">Krycí list rozpočtu v EUR  </v>
      </c>
      <c r="G1" s="80"/>
      <c r="H1" s="80"/>
      <c r="I1" s="80"/>
      <c r="J1" s="80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</row>
    <row r="2" spans="2:30" ht="18" customHeight="1" thickTop="1">
      <c r="B2" s="20"/>
      <c r="C2" s="21" t="s">
        <v>6</v>
      </c>
      <c r="D2" s="21"/>
      <c r="E2" s="21"/>
      <c r="F2" s="21"/>
      <c r="G2" s="22" t="s">
        <v>7</v>
      </c>
      <c r="H2" s="21"/>
      <c r="I2" s="21"/>
      <c r="J2" s="23"/>
      <c r="Z2" s="102" t="s">
        <v>8</v>
      </c>
      <c r="AA2" s="103" t="s">
        <v>9</v>
      </c>
      <c r="AB2" s="103" t="s">
        <v>10</v>
      </c>
      <c r="AC2" s="103"/>
      <c r="AD2" s="104"/>
    </row>
    <row r="3" spans="2:30" ht="18" customHeight="1">
      <c r="B3" s="24"/>
      <c r="C3" s="25"/>
      <c r="D3" s="25"/>
      <c r="E3" s="25"/>
      <c r="F3" s="25"/>
      <c r="G3" s="26" t="s">
        <v>11</v>
      </c>
      <c r="H3" s="25"/>
      <c r="I3" s="25"/>
      <c r="J3" s="27"/>
      <c r="Z3" s="102" t="s">
        <v>12</v>
      </c>
      <c r="AA3" s="103" t="s">
        <v>13</v>
      </c>
      <c r="AB3" s="103" t="s">
        <v>10</v>
      </c>
      <c r="AC3" s="103" t="s">
        <v>14</v>
      </c>
      <c r="AD3" s="104" t="s">
        <v>15</v>
      </c>
    </row>
    <row r="4" spans="2:30" ht="18" customHeight="1">
      <c r="B4" s="28"/>
      <c r="C4" s="29"/>
      <c r="D4" s="29"/>
      <c r="E4" s="29"/>
      <c r="F4" s="29"/>
      <c r="G4" s="30"/>
      <c r="H4" s="29"/>
      <c r="I4" s="29"/>
      <c r="J4" s="31"/>
      <c r="Z4" s="102" t="s">
        <v>16</v>
      </c>
      <c r="AA4" s="103" t="s">
        <v>17</v>
      </c>
      <c r="AB4" s="103" t="s">
        <v>10</v>
      </c>
      <c r="AC4" s="103"/>
      <c r="AD4" s="104"/>
    </row>
    <row r="5" spans="2:30" ht="18" customHeight="1" thickBot="1">
      <c r="B5" s="32"/>
      <c r="C5" s="34" t="s">
        <v>18</v>
      </c>
      <c r="D5" s="34"/>
      <c r="E5" s="34" t="s">
        <v>19</v>
      </c>
      <c r="F5" s="33"/>
      <c r="G5" s="33" t="s">
        <v>20</v>
      </c>
      <c r="H5" s="34"/>
      <c r="I5" s="33" t="s">
        <v>21</v>
      </c>
      <c r="J5" s="35" t="s">
        <v>22</v>
      </c>
      <c r="Z5" s="102" t="s">
        <v>23</v>
      </c>
      <c r="AA5" s="103" t="s">
        <v>13</v>
      </c>
      <c r="AB5" s="103" t="s">
        <v>10</v>
      </c>
      <c r="AC5" s="103" t="s">
        <v>14</v>
      </c>
      <c r="AD5" s="104" t="s">
        <v>15</v>
      </c>
    </row>
    <row r="6" spans="2:30" ht="18" customHeight="1" thickTop="1">
      <c r="B6" s="20"/>
      <c r="C6" s="21" t="s">
        <v>24</v>
      </c>
      <c r="D6" s="21" t="s">
        <v>25</v>
      </c>
      <c r="E6" s="21"/>
      <c r="F6" s="21"/>
      <c r="G6" s="21" t="s">
        <v>26</v>
      </c>
      <c r="H6" s="21"/>
      <c r="I6" s="21"/>
      <c r="J6" s="23"/>
    </row>
    <row r="7" spans="2:30" ht="18" customHeight="1">
      <c r="B7" s="36"/>
      <c r="C7" s="37"/>
      <c r="D7" s="38"/>
      <c r="E7" s="38"/>
      <c r="F7" s="38"/>
      <c r="G7" s="38" t="s">
        <v>27</v>
      </c>
      <c r="H7" s="38"/>
      <c r="I7" s="38"/>
      <c r="J7" s="39"/>
    </row>
    <row r="8" spans="2:30" ht="18" customHeight="1">
      <c r="B8" s="24"/>
      <c r="C8" s="25" t="s">
        <v>28</v>
      </c>
      <c r="D8" s="25"/>
      <c r="E8" s="25"/>
      <c r="F8" s="25"/>
      <c r="G8" s="25" t="s">
        <v>26</v>
      </c>
      <c r="H8" s="25"/>
      <c r="I8" s="25"/>
      <c r="J8" s="27"/>
    </row>
    <row r="9" spans="2:30" ht="18" customHeight="1">
      <c r="B9" s="28"/>
      <c r="C9" s="30"/>
      <c r="D9" s="29"/>
      <c r="E9" s="29"/>
      <c r="F9" s="29"/>
      <c r="G9" s="38" t="s">
        <v>27</v>
      </c>
      <c r="H9" s="29"/>
      <c r="I9" s="29"/>
      <c r="J9" s="31"/>
    </row>
    <row r="10" spans="2:30" ht="18" customHeight="1">
      <c r="B10" s="24"/>
      <c r="C10" s="25" t="s">
        <v>29</v>
      </c>
      <c r="D10" s="25"/>
      <c r="E10" s="25"/>
      <c r="F10" s="25"/>
      <c r="G10" s="25" t="s">
        <v>26</v>
      </c>
      <c r="H10" s="25"/>
      <c r="I10" s="25"/>
      <c r="J10" s="27"/>
    </row>
    <row r="11" spans="2:30" ht="18" customHeight="1" thickBot="1">
      <c r="B11" s="40"/>
      <c r="C11" s="41"/>
      <c r="D11" s="41"/>
      <c r="E11" s="41"/>
      <c r="F11" s="41"/>
      <c r="G11" s="41" t="s">
        <v>27</v>
      </c>
      <c r="H11" s="41"/>
      <c r="I11" s="41"/>
      <c r="J11" s="42"/>
    </row>
    <row r="12" spans="2:30" ht="18" customHeight="1" thickTop="1">
      <c r="B12" s="91"/>
      <c r="C12" s="21"/>
      <c r="D12" s="21"/>
      <c r="E12" s="21"/>
      <c r="F12" s="108">
        <f>IF(B12&lt;&gt;0,ROUND($J$31/B12,0),0)</f>
        <v>0</v>
      </c>
      <c r="G12" s="22"/>
      <c r="H12" s="21"/>
      <c r="I12" s="21"/>
      <c r="J12" s="111">
        <f>IF(G12&lt;&gt;0,ROUND($J$31/G12,0),0)</f>
        <v>0</v>
      </c>
    </row>
    <row r="13" spans="2:30" ht="18" customHeight="1">
      <c r="B13" s="92"/>
      <c r="C13" s="38"/>
      <c r="D13" s="38"/>
      <c r="E13" s="38"/>
      <c r="F13" s="109">
        <f>IF(B13&lt;&gt;0,ROUND($J$31/B13,0),0)</f>
        <v>0</v>
      </c>
      <c r="G13" s="37"/>
      <c r="H13" s="38"/>
      <c r="I13" s="38"/>
      <c r="J13" s="112">
        <f>IF(G13&lt;&gt;0,ROUND($J$31/G13,0),0)</f>
        <v>0</v>
      </c>
    </row>
    <row r="14" spans="2:30" ht="18" customHeight="1" thickBot="1">
      <c r="B14" s="93"/>
      <c r="C14" s="41"/>
      <c r="D14" s="41"/>
      <c r="E14" s="41"/>
      <c r="F14" s="110">
        <f>IF(B14&lt;&gt;0,ROUND($J$31/B14,0),0)</f>
        <v>0</v>
      </c>
      <c r="G14" s="94"/>
      <c r="H14" s="41"/>
      <c r="I14" s="41"/>
      <c r="J14" s="113">
        <f>IF(G14&lt;&gt;0,ROUND($J$31/G14,0),0)</f>
        <v>0</v>
      </c>
    </row>
    <row r="15" spans="2:30" ht="18" customHeight="1" thickTop="1">
      <c r="B15" s="82" t="s">
        <v>30</v>
      </c>
      <c r="C15" s="44" t="s">
        <v>31</v>
      </c>
      <c r="D15" s="45" t="s">
        <v>32</v>
      </c>
      <c r="E15" s="45" t="s">
        <v>33</v>
      </c>
      <c r="F15" s="46" t="s">
        <v>34</v>
      </c>
      <c r="G15" s="82" t="s">
        <v>35</v>
      </c>
      <c r="H15" s="47" t="s">
        <v>36</v>
      </c>
      <c r="I15" s="48"/>
      <c r="J15" s="49"/>
    </row>
    <row r="16" spans="2:30" ht="18" customHeight="1">
      <c r="B16" s="50">
        <v>1</v>
      </c>
      <c r="C16" s="51" t="s">
        <v>37</v>
      </c>
      <c r="D16" s="124">
        <f>Prehlad!H44</f>
        <v>0</v>
      </c>
      <c r="E16" s="124">
        <f>Prehlad!I44</f>
        <v>0</v>
      </c>
      <c r="F16" s="125">
        <f>D16+E16</f>
        <v>0</v>
      </c>
      <c r="G16" s="50">
        <v>6</v>
      </c>
      <c r="H16" s="52" t="s">
        <v>38</v>
      </c>
      <c r="I16" s="87"/>
      <c r="J16" s="125">
        <v>0</v>
      </c>
    </row>
    <row r="17" spans="2:10" ht="18" customHeight="1">
      <c r="B17" s="53">
        <v>2</v>
      </c>
      <c r="C17" s="54" t="s">
        <v>39</v>
      </c>
      <c r="D17" s="126">
        <f>Prehlad!H77</f>
        <v>0</v>
      </c>
      <c r="E17" s="126">
        <f>Prehlad!I77</f>
        <v>0</v>
      </c>
      <c r="F17" s="125">
        <f>D17+E17</f>
        <v>0</v>
      </c>
      <c r="G17" s="53">
        <v>7</v>
      </c>
      <c r="H17" s="55" t="s">
        <v>40</v>
      </c>
      <c r="I17" s="25"/>
      <c r="J17" s="127">
        <v>0</v>
      </c>
    </row>
    <row r="18" spans="2:10" ht="18" customHeight="1">
      <c r="B18" s="53">
        <v>3</v>
      </c>
      <c r="C18" s="54" t="s">
        <v>41</v>
      </c>
      <c r="D18" s="126">
        <f>Prehlad!H89</f>
        <v>0</v>
      </c>
      <c r="E18" s="126">
        <f>Prehlad!I89</f>
        <v>0</v>
      </c>
      <c r="F18" s="125">
        <f>D18+E18</f>
        <v>0</v>
      </c>
      <c r="G18" s="53">
        <v>8</v>
      </c>
      <c r="H18" s="55" t="s">
        <v>42</v>
      </c>
      <c r="I18" s="25"/>
      <c r="J18" s="127">
        <v>0</v>
      </c>
    </row>
    <row r="19" spans="2:10" ht="18" customHeight="1" thickBot="1">
      <c r="B19" s="53">
        <v>4</v>
      </c>
      <c r="C19" s="54" t="s">
        <v>43</v>
      </c>
      <c r="D19" s="126"/>
      <c r="E19" s="126"/>
      <c r="F19" s="128">
        <f>D19+E19</f>
        <v>0</v>
      </c>
      <c r="G19" s="53">
        <v>9</v>
      </c>
      <c r="H19" s="55" t="s">
        <v>44</v>
      </c>
      <c r="I19" s="25"/>
      <c r="J19" s="127">
        <v>0</v>
      </c>
    </row>
    <row r="20" spans="2:10" ht="18" customHeight="1" thickBot="1">
      <c r="B20" s="56">
        <v>5</v>
      </c>
      <c r="C20" s="57" t="s">
        <v>45</v>
      </c>
      <c r="D20" s="129">
        <f>SUM(D16:D19)</f>
        <v>0</v>
      </c>
      <c r="E20" s="130">
        <f>SUM(E16:E19)</f>
        <v>0</v>
      </c>
      <c r="F20" s="131">
        <f>SUM(F16:F19)</f>
        <v>0</v>
      </c>
      <c r="G20" s="58">
        <v>10</v>
      </c>
      <c r="I20" s="86" t="s">
        <v>46</v>
      </c>
      <c r="J20" s="131">
        <f>SUM(J16:J19)</f>
        <v>0</v>
      </c>
    </row>
    <row r="21" spans="2:10" ht="18" customHeight="1" thickTop="1">
      <c r="B21" s="82" t="s">
        <v>47</v>
      </c>
      <c r="C21" s="81"/>
      <c r="D21" s="48" t="s">
        <v>48</v>
      </c>
      <c r="E21" s="48"/>
      <c r="F21" s="49"/>
      <c r="G21" s="82" t="s">
        <v>49</v>
      </c>
      <c r="H21" s="47" t="s">
        <v>50</v>
      </c>
      <c r="I21" s="48"/>
      <c r="J21" s="49"/>
    </row>
    <row r="22" spans="2:10" ht="18" customHeight="1">
      <c r="B22" s="50">
        <v>11</v>
      </c>
      <c r="C22" s="52" t="s">
        <v>51</v>
      </c>
      <c r="D22" s="88" t="s">
        <v>44</v>
      </c>
      <c r="E22" s="90">
        <v>0</v>
      </c>
      <c r="F22" s="125">
        <v>0</v>
      </c>
      <c r="G22" s="53">
        <v>16</v>
      </c>
      <c r="H22" s="55" t="s">
        <v>52</v>
      </c>
      <c r="I22" s="59"/>
      <c r="J22" s="127">
        <v>0</v>
      </c>
    </row>
    <row r="23" spans="2:10" ht="18" customHeight="1">
      <c r="B23" s="53">
        <v>12</v>
      </c>
      <c r="C23" s="55" t="s">
        <v>53</v>
      </c>
      <c r="D23" s="89"/>
      <c r="E23" s="60">
        <v>0</v>
      </c>
      <c r="F23" s="127">
        <v>0</v>
      </c>
      <c r="G23" s="53">
        <v>17</v>
      </c>
      <c r="H23" s="55" t="s">
        <v>54</v>
      </c>
      <c r="I23" s="59"/>
      <c r="J23" s="127">
        <v>0</v>
      </c>
    </row>
    <row r="24" spans="2:10" ht="18" customHeight="1">
      <c r="B24" s="53">
        <v>13</v>
      </c>
      <c r="C24" s="55" t="s">
        <v>55</v>
      </c>
      <c r="D24" s="89"/>
      <c r="E24" s="60">
        <v>0</v>
      </c>
      <c r="F24" s="127">
        <v>0</v>
      </c>
      <c r="G24" s="53">
        <v>18</v>
      </c>
      <c r="H24" s="55" t="s">
        <v>56</v>
      </c>
      <c r="I24" s="59"/>
      <c r="J24" s="127">
        <v>0</v>
      </c>
    </row>
    <row r="25" spans="2:10" ht="18" customHeight="1" thickBot="1">
      <c r="B25" s="53">
        <v>14</v>
      </c>
      <c r="C25" s="55" t="s">
        <v>44</v>
      </c>
      <c r="D25" s="89"/>
      <c r="E25" s="60">
        <v>0</v>
      </c>
      <c r="F25" s="127">
        <v>0</v>
      </c>
      <c r="G25" s="53">
        <v>19</v>
      </c>
      <c r="H25" s="55" t="s">
        <v>44</v>
      </c>
      <c r="I25" s="59"/>
      <c r="J25" s="127">
        <v>0</v>
      </c>
    </row>
    <row r="26" spans="2:10" ht="18" customHeight="1" thickBot="1">
      <c r="B26" s="56">
        <v>15</v>
      </c>
      <c r="C26" s="61"/>
      <c r="D26" s="62"/>
      <c r="E26" s="62" t="s">
        <v>57</v>
      </c>
      <c r="F26" s="131">
        <f>SUM(F22:F25)</f>
        <v>0</v>
      </c>
      <c r="G26" s="56">
        <v>20</v>
      </c>
      <c r="H26" s="61"/>
      <c r="I26" s="62" t="s">
        <v>58</v>
      </c>
      <c r="J26" s="131">
        <f>SUM(J22:J25)</f>
        <v>0</v>
      </c>
    </row>
    <row r="27" spans="2:10" ht="18" customHeight="1" thickTop="1">
      <c r="B27" s="63"/>
      <c r="C27" s="64" t="s">
        <v>59</v>
      </c>
      <c r="D27" s="65"/>
      <c r="E27" s="66" t="s">
        <v>60</v>
      </c>
      <c r="F27" s="67"/>
      <c r="G27" s="82" t="s">
        <v>61</v>
      </c>
      <c r="H27" s="47" t="s">
        <v>62</v>
      </c>
      <c r="I27" s="48"/>
      <c r="J27" s="49"/>
    </row>
    <row r="28" spans="2:10" ht="18" customHeight="1">
      <c r="B28" s="68"/>
      <c r="C28" s="69"/>
      <c r="D28" s="70"/>
      <c r="E28" s="71"/>
      <c r="F28" s="67"/>
      <c r="G28" s="50">
        <v>21</v>
      </c>
      <c r="H28" s="52"/>
      <c r="I28" s="72" t="s">
        <v>63</v>
      </c>
      <c r="J28" s="125">
        <f>ROUND(F20,2)+J20+F26+J26</f>
        <v>0</v>
      </c>
    </row>
    <row r="29" spans="2:10" ht="18" customHeight="1">
      <c r="B29" s="68"/>
      <c r="C29" s="70" t="s">
        <v>64</v>
      </c>
      <c r="D29" s="70"/>
      <c r="E29" s="73"/>
      <c r="F29" s="67"/>
      <c r="G29" s="53">
        <v>22</v>
      </c>
      <c r="H29" s="55" t="s">
        <v>65</v>
      </c>
      <c r="I29" s="132">
        <f>J28-I30</f>
        <v>0</v>
      </c>
      <c r="J29" s="127">
        <f>ROUND((I29*20)/100,2)</f>
        <v>0</v>
      </c>
    </row>
    <row r="30" spans="2:10" ht="18" customHeight="1" thickBot="1">
      <c r="B30" s="24"/>
      <c r="C30" s="25" t="s">
        <v>66</v>
      </c>
      <c r="D30" s="25"/>
      <c r="E30" s="73"/>
      <c r="F30" s="67"/>
      <c r="G30" s="53">
        <v>23</v>
      </c>
      <c r="H30" s="55" t="s">
        <v>67</v>
      </c>
      <c r="I30" s="132">
        <f>SUMIF(Prehlad!O11:O9999,0,Prehlad!J11:J9999)</f>
        <v>0</v>
      </c>
      <c r="J30" s="127">
        <f>ROUND((I30*0)/100,1)</f>
        <v>0</v>
      </c>
    </row>
    <row r="31" spans="2:10" ht="18" customHeight="1" thickBot="1">
      <c r="B31" s="68"/>
      <c r="C31" s="70"/>
      <c r="D31" s="70"/>
      <c r="E31" s="73"/>
      <c r="F31" s="67"/>
      <c r="G31" s="56">
        <v>24</v>
      </c>
      <c r="H31" s="61"/>
      <c r="I31" s="62" t="s">
        <v>68</v>
      </c>
      <c r="J31" s="131">
        <f>SUM(J28:J30)</f>
        <v>0</v>
      </c>
    </row>
    <row r="32" spans="2:10" ht="18" customHeight="1" thickTop="1" thickBot="1">
      <c r="B32" s="63"/>
      <c r="C32" s="70"/>
      <c r="D32" s="67"/>
      <c r="E32" s="74"/>
      <c r="F32" s="67"/>
      <c r="G32" s="83" t="s">
        <v>69</v>
      </c>
      <c r="H32" s="84" t="s">
        <v>70</v>
      </c>
      <c r="I32" s="43"/>
      <c r="J32" s="85">
        <v>0</v>
      </c>
    </row>
    <row r="33" spans="2:10" ht="18" customHeight="1" thickTop="1">
      <c r="B33" s="75"/>
      <c r="C33" s="76"/>
      <c r="D33" s="64" t="s">
        <v>71</v>
      </c>
      <c r="E33" s="76"/>
      <c r="F33" s="76"/>
      <c r="G33" s="76"/>
      <c r="H33" s="76" t="s">
        <v>72</v>
      </c>
      <c r="I33" s="76"/>
      <c r="J33" s="77"/>
    </row>
    <row r="34" spans="2:10" ht="18" customHeight="1">
      <c r="B34" s="68"/>
      <c r="C34" s="69"/>
      <c r="D34" s="70"/>
      <c r="E34" s="70"/>
      <c r="F34" s="69"/>
      <c r="G34" s="70"/>
      <c r="H34" s="70"/>
      <c r="I34" s="70"/>
      <c r="J34" s="78"/>
    </row>
    <row r="35" spans="2:10" ht="18" customHeight="1">
      <c r="B35" s="68"/>
      <c r="C35" s="70" t="s">
        <v>64</v>
      </c>
      <c r="D35" s="70"/>
      <c r="E35" s="70"/>
      <c r="F35" s="69"/>
      <c r="G35" s="70" t="s">
        <v>64</v>
      </c>
      <c r="H35" s="70"/>
      <c r="I35" s="70"/>
      <c r="J35" s="78"/>
    </row>
    <row r="36" spans="2:10" ht="18" customHeight="1">
      <c r="B36" s="24"/>
      <c r="C36" s="25" t="s">
        <v>66</v>
      </c>
      <c r="D36" s="25"/>
      <c r="E36" s="25"/>
      <c r="F36" s="26"/>
      <c r="G36" s="25" t="s">
        <v>66</v>
      </c>
      <c r="H36" s="25"/>
      <c r="I36" s="25"/>
      <c r="J36" s="27"/>
    </row>
    <row r="37" spans="2:10" ht="18" customHeight="1">
      <c r="B37" s="68"/>
      <c r="C37" s="70" t="s">
        <v>60</v>
      </c>
      <c r="D37" s="70"/>
      <c r="E37" s="70"/>
      <c r="F37" s="69"/>
      <c r="G37" s="70" t="s">
        <v>60</v>
      </c>
      <c r="H37" s="70"/>
      <c r="I37" s="70"/>
      <c r="J37" s="78"/>
    </row>
    <row r="38" spans="2:10" ht="18" customHeight="1">
      <c r="B38" s="68"/>
      <c r="C38" s="70"/>
      <c r="D38" s="70"/>
      <c r="E38" s="70"/>
      <c r="F38" s="70"/>
      <c r="G38" s="70"/>
      <c r="H38" s="70"/>
      <c r="I38" s="70"/>
      <c r="J38" s="78"/>
    </row>
    <row r="39" spans="2:10" ht="18" customHeight="1">
      <c r="B39" s="68"/>
      <c r="C39" s="70"/>
      <c r="D39" s="70"/>
      <c r="E39" s="70"/>
      <c r="F39" s="70"/>
      <c r="G39" s="70"/>
      <c r="H39" s="70"/>
      <c r="I39" s="70"/>
      <c r="J39" s="78"/>
    </row>
    <row r="40" spans="2:10" ht="18" customHeight="1">
      <c r="B40" s="68"/>
      <c r="C40" s="70"/>
      <c r="D40" s="70"/>
      <c r="E40" s="70"/>
      <c r="F40" s="70"/>
      <c r="G40" s="70"/>
      <c r="H40" s="70"/>
      <c r="I40" s="70"/>
      <c r="J40" s="78"/>
    </row>
    <row r="41" spans="2:10" ht="18" customHeight="1" thickBot="1">
      <c r="B41" s="40"/>
      <c r="C41" s="41"/>
      <c r="D41" s="41"/>
      <c r="E41" s="41"/>
      <c r="F41" s="41"/>
      <c r="G41" s="41"/>
      <c r="H41" s="41"/>
      <c r="I41" s="41"/>
      <c r="J41" s="42"/>
    </row>
    <row r="42" spans="2:10" ht="14.25" customHeight="1" thickTop="1"/>
    <row r="43" spans="2:10" ht="2.25" customHeight="1"/>
  </sheetData>
  <phoneticPr fontId="0" type="noConversion"/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1"/>
  <sheetViews>
    <sheetView showGridLines="0" workbookViewId="0">
      <pane ySplit="10" topLeftCell="A15" activePane="bottomLeft" state="frozen"/>
      <selection pane="bottomLeft" activeCell="D31" sqref="D31"/>
    </sheetView>
  </sheetViews>
  <sheetFormatPr defaultRowHeight="12.75"/>
  <cols>
    <col min="1" max="1" width="4.140625" style="114" customWidth="1"/>
    <col min="2" max="2" width="5" style="115" customWidth="1"/>
    <col min="3" max="3" width="13" style="116" customWidth="1"/>
    <col min="4" max="4" width="35.7109375" style="123" customWidth="1"/>
    <col min="5" max="5" width="10.7109375" style="118" customWidth="1"/>
    <col min="6" max="6" width="5.28515625" style="117" customWidth="1"/>
    <col min="7" max="7" width="9.7109375" style="119" customWidth="1"/>
    <col min="8" max="9" width="9.7109375" style="119" hidden="1" customWidth="1"/>
    <col min="10" max="10" width="10.7109375" style="119" customWidth="1"/>
    <col min="11" max="11" width="7.42578125" style="120" hidden="1" customWidth="1"/>
    <col min="12" max="12" width="8.28515625" style="120" hidden="1" customWidth="1"/>
    <col min="13" max="13" width="9.140625" style="118" hidden="1" customWidth="1"/>
    <col min="14" max="14" width="7" style="118" hidden="1" customWidth="1"/>
    <col min="15" max="15" width="3.5703125" style="117" customWidth="1"/>
    <col min="16" max="16" width="12.7109375" style="117" hidden="1" customWidth="1"/>
    <col min="17" max="19" width="13.28515625" style="118" hidden="1" customWidth="1"/>
    <col min="20" max="20" width="10.5703125" style="121" hidden="1" customWidth="1"/>
    <col min="21" max="21" width="10.28515625" style="121" hidden="1" customWidth="1"/>
    <col min="22" max="22" width="5.7109375" style="121" hidden="1" customWidth="1"/>
    <col min="23" max="23" width="9.140625" style="122"/>
    <col min="24" max="25" width="5.7109375" style="117" customWidth="1"/>
    <col min="26" max="26" width="6.5703125" style="117" customWidth="1"/>
    <col min="27" max="27" width="24.85546875" style="117" customWidth="1"/>
    <col min="28" max="28" width="4.28515625" style="117" customWidth="1"/>
    <col min="29" max="29" width="8.28515625" style="117" customWidth="1"/>
    <col min="30" max="30" width="8.7109375" style="117" customWidth="1"/>
    <col min="31" max="34" width="9.140625" style="117"/>
    <col min="35" max="16384" width="9.140625" style="1"/>
  </cols>
  <sheetData>
    <row r="1" spans="1:34">
      <c r="A1" s="19" t="s">
        <v>73</v>
      </c>
      <c r="B1" s="1"/>
      <c r="C1" s="1"/>
      <c r="D1" s="1"/>
      <c r="E1" s="19" t="s">
        <v>74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  <c r="AE1" s="1"/>
      <c r="AF1" s="1"/>
      <c r="AG1" s="1"/>
      <c r="AH1" s="1"/>
    </row>
    <row r="2" spans="1:34">
      <c r="A2" s="19" t="s">
        <v>75</v>
      </c>
      <c r="B2" s="1"/>
      <c r="C2" s="1"/>
      <c r="D2" s="1"/>
      <c r="E2" s="19" t="s">
        <v>76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2" t="s">
        <v>8</v>
      </c>
      <c r="AA2" s="103" t="s">
        <v>98</v>
      </c>
      <c r="AB2" s="103" t="s">
        <v>10</v>
      </c>
      <c r="AC2" s="103"/>
      <c r="AD2" s="104"/>
      <c r="AE2" s="1"/>
      <c r="AF2" s="1"/>
      <c r="AG2" s="1"/>
      <c r="AH2" s="1"/>
    </row>
    <row r="3" spans="1:34">
      <c r="A3" s="19" t="s">
        <v>77</v>
      </c>
      <c r="B3" s="1"/>
      <c r="C3" s="1"/>
      <c r="D3" s="1"/>
      <c r="E3" s="19" t="s">
        <v>78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2" t="s">
        <v>12</v>
      </c>
      <c r="AA3" s="103" t="s">
        <v>99</v>
      </c>
      <c r="AB3" s="103" t="s">
        <v>10</v>
      </c>
      <c r="AC3" s="103" t="s">
        <v>14</v>
      </c>
      <c r="AD3" s="104" t="s">
        <v>15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2" t="s">
        <v>16</v>
      </c>
      <c r="AA4" s="103" t="s">
        <v>100</v>
      </c>
      <c r="AB4" s="103" t="s">
        <v>10</v>
      </c>
      <c r="AC4" s="103"/>
      <c r="AD4" s="104"/>
      <c r="AE4" s="1"/>
      <c r="AF4" s="1"/>
      <c r="AG4" s="1"/>
      <c r="AH4" s="1"/>
    </row>
    <row r="5" spans="1:34">
      <c r="A5" s="1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2" t="s">
        <v>23</v>
      </c>
      <c r="AA5" s="103" t="s">
        <v>99</v>
      </c>
      <c r="AB5" s="103" t="s">
        <v>10</v>
      </c>
      <c r="AC5" s="103" t="s">
        <v>14</v>
      </c>
      <c r="AD5" s="104" t="s">
        <v>15</v>
      </c>
      <c r="AE5" s="1"/>
      <c r="AF5" s="1"/>
      <c r="AG5" s="1"/>
      <c r="AH5" s="1"/>
    </row>
    <row r="6" spans="1:34">
      <c r="A6" s="1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25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101</v>
      </c>
      <c r="B9" s="10" t="s">
        <v>102</v>
      </c>
      <c r="C9" s="10" t="s">
        <v>103</v>
      </c>
      <c r="D9" s="10" t="s">
        <v>104</v>
      </c>
      <c r="E9" s="10" t="s">
        <v>105</v>
      </c>
      <c r="F9" s="10" t="s">
        <v>106</v>
      </c>
      <c r="G9" s="10" t="s">
        <v>107</v>
      </c>
      <c r="H9" s="10" t="s">
        <v>32</v>
      </c>
      <c r="I9" s="10" t="s">
        <v>79</v>
      </c>
      <c r="J9" s="10" t="s">
        <v>80</v>
      </c>
      <c r="K9" s="11" t="s">
        <v>81</v>
      </c>
      <c r="L9" s="12"/>
      <c r="M9" s="13" t="s">
        <v>82</v>
      </c>
      <c r="N9" s="12"/>
      <c r="O9" s="95" t="s">
        <v>108</v>
      </c>
      <c r="P9" s="96" t="s">
        <v>109</v>
      </c>
      <c r="Q9" s="97" t="s">
        <v>105</v>
      </c>
      <c r="R9" s="97" t="s">
        <v>105</v>
      </c>
      <c r="S9" s="98" t="s">
        <v>105</v>
      </c>
      <c r="T9" s="106" t="s">
        <v>110</v>
      </c>
      <c r="U9" s="106" t="s">
        <v>111</v>
      </c>
      <c r="V9" s="106" t="s">
        <v>112</v>
      </c>
      <c r="W9" s="107" t="s">
        <v>84</v>
      </c>
      <c r="X9" s="107" t="s">
        <v>113</v>
      </c>
      <c r="Y9" s="107" t="s">
        <v>114</v>
      </c>
      <c r="Z9" s="1"/>
      <c r="AA9" s="1"/>
      <c r="AB9" s="1" t="s">
        <v>112</v>
      </c>
      <c r="AC9" s="1"/>
      <c r="AD9" s="1"/>
      <c r="AE9" s="1"/>
      <c r="AF9" s="1"/>
      <c r="AG9" s="1"/>
      <c r="AH9" s="1"/>
    </row>
    <row r="10" spans="1:34" ht="13.5" thickBot="1">
      <c r="A10" s="14" t="s">
        <v>115</v>
      </c>
      <c r="B10" s="15" t="s">
        <v>116</v>
      </c>
      <c r="C10" s="16"/>
      <c r="D10" s="15" t="s">
        <v>117</v>
      </c>
      <c r="E10" s="15" t="s">
        <v>118</v>
      </c>
      <c r="F10" s="15" t="s">
        <v>119</v>
      </c>
      <c r="G10" s="15" t="s">
        <v>120</v>
      </c>
      <c r="H10" s="15" t="s">
        <v>121</v>
      </c>
      <c r="I10" s="15" t="s">
        <v>83</v>
      </c>
      <c r="J10" s="15"/>
      <c r="K10" s="15" t="s">
        <v>107</v>
      </c>
      <c r="L10" s="15" t="s">
        <v>80</v>
      </c>
      <c r="M10" s="17" t="s">
        <v>107</v>
      </c>
      <c r="N10" s="15" t="s">
        <v>80</v>
      </c>
      <c r="O10" s="18" t="s">
        <v>122</v>
      </c>
      <c r="P10" s="99"/>
      <c r="Q10" s="100" t="s">
        <v>123</v>
      </c>
      <c r="R10" s="100" t="s">
        <v>124</v>
      </c>
      <c r="S10" s="101" t="s">
        <v>125</v>
      </c>
      <c r="T10" s="106" t="s">
        <v>126</v>
      </c>
      <c r="U10" s="106" t="s">
        <v>127</v>
      </c>
      <c r="V10" s="106" t="s">
        <v>128</v>
      </c>
      <c r="W10" s="107"/>
      <c r="X10" s="1"/>
      <c r="Y10" s="1"/>
      <c r="Z10" s="1"/>
      <c r="AA10" s="1"/>
      <c r="AB10" s="1" t="s">
        <v>129</v>
      </c>
      <c r="AC10" s="1"/>
      <c r="AD10" s="1"/>
      <c r="AE10" s="1"/>
      <c r="AF10" s="1"/>
      <c r="AG10" s="1"/>
      <c r="AH10" s="1"/>
    </row>
    <row r="11" spans="1:34" ht="13.5" thickTop="1"/>
    <row r="12" spans="1:34">
      <c r="B12" s="133" t="s">
        <v>130</v>
      </c>
    </row>
    <row r="13" spans="1:34">
      <c r="B13" s="116" t="s">
        <v>85</v>
      </c>
    </row>
    <row r="14" spans="1:34" ht="25.5">
      <c r="A14" s="114">
        <v>1</v>
      </c>
      <c r="B14" s="115" t="s">
        <v>131</v>
      </c>
      <c r="C14" s="116" t="s">
        <v>132</v>
      </c>
      <c r="D14" s="123" t="s">
        <v>133</v>
      </c>
      <c r="E14" s="118">
        <v>0.182</v>
      </c>
      <c r="F14" s="117" t="s">
        <v>134</v>
      </c>
      <c r="H14" s="119">
        <f>ROUND(E14*G14, 2)</f>
        <v>0</v>
      </c>
      <c r="J14" s="119">
        <f>ROUND(E14*G14, 2)</f>
        <v>0</v>
      </c>
      <c r="K14" s="120">
        <v>1.77807</v>
      </c>
      <c r="L14" s="120">
        <f>E14*K14</f>
        <v>0.32360874000000001</v>
      </c>
      <c r="O14" s="117">
        <v>20</v>
      </c>
      <c r="P14" s="117" t="s">
        <v>135</v>
      </c>
      <c r="V14" s="121" t="s">
        <v>61</v>
      </c>
      <c r="W14" s="122">
        <v>0.69899999999999995</v>
      </c>
      <c r="Z14" s="117" t="s">
        <v>136</v>
      </c>
      <c r="AA14" s="117">
        <v>1202020100817</v>
      </c>
      <c r="AB14" s="117">
        <v>1</v>
      </c>
    </row>
    <row r="15" spans="1:34">
      <c r="A15" s="114">
        <v>2</v>
      </c>
      <c r="B15" s="115" t="s">
        <v>137</v>
      </c>
      <c r="C15" s="116" t="s">
        <v>138</v>
      </c>
      <c r="D15" s="123" t="s">
        <v>139</v>
      </c>
      <c r="E15" s="118">
        <v>1.508</v>
      </c>
      <c r="F15" s="117" t="s">
        <v>134</v>
      </c>
      <c r="H15" s="119">
        <f>ROUND(E15*G15, 2)</f>
        <v>0</v>
      </c>
      <c r="J15" s="119">
        <f>ROUND(E15*G15, 2)</f>
        <v>0</v>
      </c>
      <c r="K15" s="120">
        <v>0.73114000000000001</v>
      </c>
      <c r="L15" s="120">
        <f>E15*K15</f>
        <v>1.10255912</v>
      </c>
      <c r="O15" s="117">
        <v>20</v>
      </c>
      <c r="P15" s="117" t="s">
        <v>135</v>
      </c>
      <c r="V15" s="121" t="s">
        <v>61</v>
      </c>
      <c r="W15" s="122">
        <v>3.8759999999999999</v>
      </c>
      <c r="Z15" s="117" t="s">
        <v>136</v>
      </c>
      <c r="AA15" s="117">
        <v>1202020203074</v>
      </c>
      <c r="AB15" s="117">
        <v>1</v>
      </c>
    </row>
    <row r="16" spans="1:34">
      <c r="D16" s="134" t="s">
        <v>140</v>
      </c>
      <c r="E16" s="135">
        <f>J16</f>
        <v>0</v>
      </c>
      <c r="H16" s="135">
        <f>SUM(H12:H15)</f>
        <v>0</v>
      </c>
      <c r="I16" s="135">
        <f>SUM(I12:I15)</f>
        <v>0</v>
      </c>
      <c r="J16" s="135">
        <f>SUM(J12:J15)</f>
        <v>0</v>
      </c>
      <c r="L16" s="136">
        <f>SUM(L12:L15)</f>
        <v>1.4261678600000001</v>
      </c>
      <c r="N16" s="137">
        <f>SUM(N12:N15)</f>
        <v>0</v>
      </c>
      <c r="W16" s="122">
        <f>SUM(W12:W15)</f>
        <v>4.5750000000000002</v>
      </c>
    </row>
    <row r="18" spans="1:28">
      <c r="B18" s="116" t="s">
        <v>86</v>
      </c>
    </row>
    <row r="19" spans="1:28" ht="25.5">
      <c r="A19" s="114">
        <v>3</v>
      </c>
      <c r="B19" s="115" t="s">
        <v>131</v>
      </c>
      <c r="C19" s="116" t="s">
        <v>141</v>
      </c>
      <c r="D19" s="123" t="s">
        <v>142</v>
      </c>
      <c r="E19" s="118">
        <v>60.661000000000001</v>
      </c>
      <c r="F19" s="117" t="s">
        <v>143</v>
      </c>
      <c r="H19" s="119">
        <f t="shared" ref="H19:H28" si="0">ROUND(E19*G19, 2)</f>
        <v>0</v>
      </c>
      <c r="J19" s="119">
        <f t="shared" ref="J19:J28" si="1">ROUND(E19*G19, 2)</f>
        <v>0</v>
      </c>
      <c r="K19" s="120">
        <v>5.7400000000000003E-3</v>
      </c>
      <c r="L19" s="120">
        <f t="shared" ref="L19:L28" si="2">E19*K19</f>
        <v>0.34819414000000004</v>
      </c>
      <c r="O19" s="117">
        <v>20</v>
      </c>
      <c r="P19" s="117" t="s">
        <v>135</v>
      </c>
      <c r="V19" s="121" t="s">
        <v>61</v>
      </c>
      <c r="W19" s="122">
        <v>10.07</v>
      </c>
      <c r="Z19" s="117" t="s">
        <v>144</v>
      </c>
      <c r="AA19" s="117">
        <v>1301030300821</v>
      </c>
      <c r="AB19" s="117">
        <v>1</v>
      </c>
    </row>
    <row r="20" spans="1:28" ht="25.5">
      <c r="A20" s="114">
        <v>4</v>
      </c>
      <c r="B20" s="115" t="s">
        <v>131</v>
      </c>
      <c r="C20" s="116" t="s">
        <v>145</v>
      </c>
      <c r="D20" s="123" t="s">
        <v>146</v>
      </c>
      <c r="E20" s="118">
        <v>90.977000000000004</v>
      </c>
      <c r="F20" s="117" t="s">
        <v>143</v>
      </c>
      <c r="H20" s="119">
        <f t="shared" si="0"/>
        <v>0</v>
      </c>
      <c r="J20" s="119">
        <f t="shared" si="1"/>
        <v>0</v>
      </c>
      <c r="K20" s="120">
        <v>2.9299999999999999E-3</v>
      </c>
      <c r="L20" s="120">
        <f t="shared" si="2"/>
        <v>0.26656260999999998</v>
      </c>
      <c r="O20" s="117">
        <v>20</v>
      </c>
      <c r="P20" s="117" t="s">
        <v>135</v>
      </c>
      <c r="V20" s="121" t="s">
        <v>61</v>
      </c>
      <c r="W20" s="122">
        <v>5.4589999999999996</v>
      </c>
      <c r="Z20" s="117" t="s">
        <v>144</v>
      </c>
      <c r="AA20" s="117">
        <v>1303030300801</v>
      </c>
      <c r="AB20" s="117">
        <v>1</v>
      </c>
    </row>
    <row r="21" spans="1:28">
      <c r="A21" s="114">
        <v>5</v>
      </c>
      <c r="B21" s="115" t="s">
        <v>137</v>
      </c>
      <c r="C21" s="116" t="s">
        <v>147</v>
      </c>
      <c r="D21" s="123" t="s">
        <v>148</v>
      </c>
      <c r="E21" s="118">
        <v>1.8240000000000001</v>
      </c>
      <c r="F21" s="117" t="s">
        <v>143</v>
      </c>
      <c r="H21" s="119">
        <f t="shared" si="0"/>
        <v>0</v>
      </c>
      <c r="J21" s="119">
        <f t="shared" si="1"/>
        <v>0</v>
      </c>
      <c r="K21" s="120">
        <v>4.8160000000000001E-2</v>
      </c>
      <c r="L21" s="120">
        <f t="shared" si="2"/>
        <v>8.7843840000000006E-2</v>
      </c>
      <c r="O21" s="117">
        <v>20</v>
      </c>
      <c r="P21" s="117" t="s">
        <v>135</v>
      </c>
      <c r="V21" s="121" t="s">
        <v>61</v>
      </c>
      <c r="W21" s="122">
        <v>0.74199999999999999</v>
      </c>
      <c r="Z21" s="117" t="s">
        <v>144</v>
      </c>
      <c r="AA21" s="117">
        <v>1303020400001</v>
      </c>
      <c r="AB21" s="117">
        <v>1</v>
      </c>
    </row>
    <row r="22" spans="1:28">
      <c r="A22" s="114">
        <v>6</v>
      </c>
      <c r="B22" s="115" t="s">
        <v>137</v>
      </c>
      <c r="C22" s="116" t="s">
        <v>149</v>
      </c>
      <c r="D22" s="123" t="s">
        <v>150</v>
      </c>
      <c r="E22" s="118">
        <v>8.6750000000000007</v>
      </c>
      <c r="F22" s="117" t="s">
        <v>143</v>
      </c>
      <c r="H22" s="119">
        <f t="shared" si="0"/>
        <v>0</v>
      </c>
      <c r="J22" s="119">
        <f t="shared" si="1"/>
        <v>0</v>
      </c>
      <c r="K22" s="120">
        <v>5.4149999999999997E-2</v>
      </c>
      <c r="L22" s="120">
        <f t="shared" si="2"/>
        <v>0.46975125000000001</v>
      </c>
      <c r="O22" s="117">
        <v>20</v>
      </c>
      <c r="P22" s="117" t="s">
        <v>135</v>
      </c>
      <c r="V22" s="121" t="s">
        <v>61</v>
      </c>
      <c r="W22" s="122">
        <v>4.7110000000000003</v>
      </c>
      <c r="Z22" s="117" t="s">
        <v>144</v>
      </c>
      <c r="AA22" s="117">
        <v>1303030300011</v>
      </c>
      <c r="AB22" s="117">
        <v>1</v>
      </c>
    </row>
    <row r="23" spans="1:28" ht="25.5">
      <c r="A23" s="114">
        <v>7</v>
      </c>
      <c r="B23" s="115" t="s">
        <v>137</v>
      </c>
      <c r="C23" s="116" t="s">
        <v>151</v>
      </c>
      <c r="D23" s="123" t="s">
        <v>152</v>
      </c>
      <c r="E23" s="118">
        <v>1.8240000000000001</v>
      </c>
      <c r="F23" s="117" t="s">
        <v>143</v>
      </c>
      <c r="H23" s="119">
        <f t="shared" si="0"/>
        <v>0</v>
      </c>
      <c r="J23" s="119">
        <f t="shared" si="1"/>
        <v>0</v>
      </c>
      <c r="K23" s="120">
        <v>1.3129999999999999E-2</v>
      </c>
      <c r="L23" s="120">
        <f t="shared" si="2"/>
        <v>2.3949120000000001E-2</v>
      </c>
      <c r="O23" s="117">
        <v>20</v>
      </c>
      <c r="P23" s="117" t="s">
        <v>135</v>
      </c>
      <c r="V23" s="121" t="s">
        <v>61</v>
      </c>
      <c r="W23" s="122">
        <v>0.16400000000000001</v>
      </c>
      <c r="Z23" s="117" t="s">
        <v>144</v>
      </c>
      <c r="AA23" s="117">
        <v>1303120400001</v>
      </c>
      <c r="AB23" s="117">
        <v>1</v>
      </c>
    </row>
    <row r="24" spans="1:28" ht="25.5">
      <c r="A24" s="114">
        <v>8</v>
      </c>
      <c r="B24" s="115" t="s">
        <v>137</v>
      </c>
      <c r="C24" s="116" t="s">
        <v>153</v>
      </c>
      <c r="D24" s="123" t="s">
        <v>154</v>
      </c>
      <c r="E24" s="118">
        <v>6.851</v>
      </c>
      <c r="F24" s="117" t="s">
        <v>143</v>
      </c>
      <c r="H24" s="119">
        <f t="shared" si="0"/>
        <v>0</v>
      </c>
      <c r="J24" s="119">
        <f t="shared" si="1"/>
        <v>0</v>
      </c>
      <c r="K24" s="120">
        <v>4.4600000000000004E-3</v>
      </c>
      <c r="L24" s="120">
        <f t="shared" si="2"/>
        <v>3.0555460000000003E-2</v>
      </c>
      <c r="O24" s="117">
        <v>20</v>
      </c>
      <c r="P24" s="117" t="s">
        <v>135</v>
      </c>
      <c r="V24" s="121" t="s">
        <v>61</v>
      </c>
      <c r="W24" s="122">
        <v>1.8089999999999999</v>
      </c>
      <c r="Z24" s="117" t="s">
        <v>144</v>
      </c>
      <c r="AA24" s="117" t="s">
        <v>135</v>
      </c>
      <c r="AB24" s="117">
        <v>1</v>
      </c>
    </row>
    <row r="25" spans="1:28">
      <c r="A25" s="114">
        <v>9</v>
      </c>
      <c r="B25" s="115" t="s">
        <v>137</v>
      </c>
      <c r="C25" s="116" t="s">
        <v>155</v>
      </c>
      <c r="D25" s="123" t="s">
        <v>156</v>
      </c>
      <c r="E25" s="118">
        <v>1.8240000000000001</v>
      </c>
      <c r="F25" s="117" t="s">
        <v>143</v>
      </c>
      <c r="H25" s="119">
        <f t="shared" si="0"/>
        <v>0</v>
      </c>
      <c r="J25" s="119">
        <f t="shared" si="1"/>
        <v>0</v>
      </c>
      <c r="K25" s="120">
        <v>4.5920000000000002E-2</v>
      </c>
      <c r="L25" s="120">
        <f t="shared" si="2"/>
        <v>8.3758080000000013E-2</v>
      </c>
      <c r="O25" s="117">
        <v>20</v>
      </c>
      <c r="P25" s="117" t="s">
        <v>135</v>
      </c>
      <c r="V25" s="121" t="s">
        <v>61</v>
      </c>
      <c r="W25" s="122">
        <v>1.0309999999999999</v>
      </c>
      <c r="Z25" s="117" t="s">
        <v>144</v>
      </c>
      <c r="AA25" s="117">
        <v>1309020300002</v>
      </c>
      <c r="AB25" s="117">
        <v>1</v>
      </c>
    </row>
    <row r="26" spans="1:28">
      <c r="A26" s="114">
        <v>10</v>
      </c>
      <c r="B26" s="115" t="s">
        <v>137</v>
      </c>
      <c r="C26" s="116" t="s">
        <v>157</v>
      </c>
      <c r="D26" s="123" t="s">
        <v>158</v>
      </c>
      <c r="E26" s="118">
        <v>6.851</v>
      </c>
      <c r="F26" s="117" t="s">
        <v>143</v>
      </c>
      <c r="H26" s="119">
        <f t="shared" si="0"/>
        <v>0</v>
      </c>
      <c r="J26" s="119">
        <f t="shared" si="1"/>
        <v>0</v>
      </c>
      <c r="K26" s="120">
        <v>5.4809999999999998E-2</v>
      </c>
      <c r="L26" s="120">
        <f t="shared" si="2"/>
        <v>0.37550330999999998</v>
      </c>
      <c r="O26" s="117">
        <v>20</v>
      </c>
      <c r="P26" s="117" t="s">
        <v>135</v>
      </c>
      <c r="V26" s="121" t="s">
        <v>61</v>
      </c>
      <c r="W26" s="122">
        <v>9.0779999999999994</v>
      </c>
      <c r="Z26" s="117" t="s">
        <v>144</v>
      </c>
      <c r="AA26" s="117">
        <v>1309040300011</v>
      </c>
      <c r="AB26" s="117">
        <v>1</v>
      </c>
    </row>
    <row r="27" spans="1:28">
      <c r="A27" s="114">
        <v>11</v>
      </c>
      <c r="B27" s="115" t="s">
        <v>131</v>
      </c>
      <c r="C27" s="116" t="s">
        <v>159</v>
      </c>
      <c r="D27" s="123" t="s">
        <v>160</v>
      </c>
      <c r="E27" s="118">
        <v>1.8240000000000001</v>
      </c>
      <c r="F27" s="117" t="s">
        <v>143</v>
      </c>
      <c r="H27" s="119">
        <f t="shared" si="0"/>
        <v>0</v>
      </c>
      <c r="J27" s="119">
        <f t="shared" si="1"/>
        <v>0</v>
      </c>
      <c r="K27" s="120">
        <v>1.158E-2</v>
      </c>
      <c r="L27" s="120">
        <f t="shared" si="2"/>
        <v>2.1121920000000002E-2</v>
      </c>
      <c r="O27" s="117">
        <v>20</v>
      </c>
      <c r="P27" s="117" t="s">
        <v>135</v>
      </c>
      <c r="V27" s="121" t="s">
        <v>61</v>
      </c>
      <c r="W27" s="122">
        <v>0.34100000000000003</v>
      </c>
      <c r="Z27" s="117" t="s">
        <v>144</v>
      </c>
      <c r="AA27" s="117">
        <v>1309120200801</v>
      </c>
      <c r="AB27" s="117">
        <v>1</v>
      </c>
    </row>
    <row r="28" spans="1:28" ht="25.5">
      <c r="A28" s="114">
        <v>12</v>
      </c>
      <c r="B28" s="115" t="s">
        <v>137</v>
      </c>
      <c r="C28" s="116" t="s">
        <v>161</v>
      </c>
      <c r="D28" s="123" t="s">
        <v>162</v>
      </c>
      <c r="E28" s="118">
        <v>6.851</v>
      </c>
      <c r="F28" s="117" t="s">
        <v>143</v>
      </c>
      <c r="H28" s="119">
        <f t="shared" si="0"/>
        <v>0</v>
      </c>
      <c r="J28" s="119">
        <f t="shared" si="1"/>
        <v>0</v>
      </c>
      <c r="K28" s="120">
        <v>4.4600000000000004E-3</v>
      </c>
      <c r="L28" s="120">
        <f t="shared" si="2"/>
        <v>3.0555460000000003E-2</v>
      </c>
      <c r="O28" s="117">
        <v>20</v>
      </c>
      <c r="P28" s="117" t="s">
        <v>135</v>
      </c>
      <c r="V28" s="121" t="s">
        <v>61</v>
      </c>
      <c r="W28" s="122">
        <v>1.9179999999999999</v>
      </c>
      <c r="Z28" s="117" t="s">
        <v>144</v>
      </c>
      <c r="AA28" s="117" t="s">
        <v>135</v>
      </c>
      <c r="AB28" s="117">
        <v>1</v>
      </c>
    </row>
    <row r="29" spans="1:28">
      <c r="D29" s="134" t="s">
        <v>163</v>
      </c>
      <c r="E29" s="135">
        <f>J29</f>
        <v>0</v>
      </c>
      <c r="H29" s="135">
        <f>SUM(H18:H28)</f>
        <v>0</v>
      </c>
      <c r="I29" s="135">
        <f>SUM(I18:I28)</f>
        <v>0</v>
      </c>
      <c r="J29" s="135">
        <f>SUM(J18:J28)</f>
        <v>0</v>
      </c>
      <c r="L29" s="136">
        <f>SUM(L18:L28)</f>
        <v>1.7377951899999997</v>
      </c>
      <c r="N29" s="137">
        <f>SUM(N18:N28)</f>
        <v>0</v>
      </c>
      <c r="W29" s="122">
        <f>SUM(W18:W28)</f>
        <v>35.323</v>
      </c>
    </row>
    <row r="31" spans="1:28">
      <c r="B31" s="116" t="s">
        <v>87</v>
      </c>
    </row>
    <row r="32" spans="1:28">
      <c r="A32" s="114">
        <v>13</v>
      </c>
      <c r="B32" s="115" t="s">
        <v>164</v>
      </c>
      <c r="C32" s="116" t="s">
        <v>165</v>
      </c>
      <c r="D32" s="123" t="s">
        <v>166</v>
      </c>
      <c r="E32" s="118">
        <v>55</v>
      </c>
      <c r="F32" s="117" t="s">
        <v>143</v>
      </c>
      <c r="H32" s="119">
        <f t="shared" ref="H32:H41" si="3">ROUND(E32*G32, 2)</f>
        <v>0</v>
      </c>
      <c r="J32" s="119">
        <f t="shared" ref="J32:J41" si="4">ROUND(E32*G32, 2)</f>
        <v>0</v>
      </c>
      <c r="K32" s="120">
        <v>1.66E-3</v>
      </c>
      <c r="L32" s="120">
        <f>E32*K32</f>
        <v>9.1300000000000006E-2</v>
      </c>
      <c r="O32" s="117">
        <v>20</v>
      </c>
      <c r="P32" s="117" t="s">
        <v>135</v>
      </c>
      <c r="V32" s="121" t="s">
        <v>61</v>
      </c>
      <c r="W32" s="122">
        <v>10.175000000000001</v>
      </c>
      <c r="Z32" s="117" t="s">
        <v>167</v>
      </c>
      <c r="AA32" s="117">
        <v>303010302001</v>
      </c>
      <c r="AB32" s="117">
        <v>1</v>
      </c>
    </row>
    <row r="33" spans="1:28" ht="25.5">
      <c r="A33" s="114">
        <v>14</v>
      </c>
      <c r="B33" s="115" t="s">
        <v>168</v>
      </c>
      <c r="C33" s="116" t="s">
        <v>169</v>
      </c>
      <c r="D33" s="123" t="s">
        <v>170</v>
      </c>
      <c r="E33" s="118">
        <v>0.51</v>
      </c>
      <c r="F33" s="117" t="s">
        <v>134</v>
      </c>
      <c r="H33" s="119">
        <f t="shared" si="3"/>
        <v>0</v>
      </c>
      <c r="J33" s="119">
        <f t="shared" si="4"/>
        <v>0</v>
      </c>
      <c r="K33" s="120">
        <v>1.31E-3</v>
      </c>
      <c r="L33" s="120">
        <f>E33*K33</f>
        <v>6.6810000000000003E-4</v>
      </c>
      <c r="M33" s="118">
        <v>1.8</v>
      </c>
      <c r="N33" s="118">
        <f>E33*M33</f>
        <v>0.91800000000000004</v>
      </c>
      <c r="O33" s="117">
        <v>20</v>
      </c>
      <c r="P33" s="117" t="s">
        <v>135</v>
      </c>
      <c r="V33" s="121" t="s">
        <v>61</v>
      </c>
      <c r="W33" s="122">
        <v>0.78500000000000003</v>
      </c>
      <c r="Z33" s="117" t="s">
        <v>171</v>
      </c>
      <c r="AA33" s="117">
        <v>50102030000</v>
      </c>
      <c r="AB33" s="117">
        <v>1</v>
      </c>
    </row>
    <row r="34" spans="1:28" ht="25.5">
      <c r="A34" s="114">
        <v>15</v>
      </c>
      <c r="B34" s="115" t="s">
        <v>168</v>
      </c>
      <c r="C34" s="116" t="s">
        <v>172</v>
      </c>
      <c r="D34" s="123" t="s">
        <v>173</v>
      </c>
      <c r="E34" s="118">
        <v>1.3220000000000001</v>
      </c>
      <c r="F34" s="117" t="s">
        <v>143</v>
      </c>
      <c r="H34" s="119">
        <f t="shared" si="3"/>
        <v>0</v>
      </c>
      <c r="J34" s="119">
        <f t="shared" si="4"/>
        <v>0</v>
      </c>
      <c r="K34" s="120">
        <v>2.2499999999999998E-3</v>
      </c>
      <c r="L34" s="120">
        <f>E34*K34</f>
        <v>2.9744999999999997E-3</v>
      </c>
      <c r="M34" s="118">
        <v>7.4999999999999997E-2</v>
      </c>
      <c r="N34" s="118">
        <f>E34*M34</f>
        <v>9.9150000000000002E-2</v>
      </c>
      <c r="O34" s="117">
        <v>20</v>
      </c>
      <c r="P34" s="117" t="s">
        <v>135</v>
      </c>
      <c r="V34" s="121" t="s">
        <v>61</v>
      </c>
      <c r="W34" s="122">
        <v>1.1399999999999999</v>
      </c>
      <c r="Z34" s="117" t="s">
        <v>171</v>
      </c>
      <c r="AA34" s="117">
        <v>502070600011</v>
      </c>
      <c r="AB34" s="117">
        <v>1</v>
      </c>
    </row>
    <row r="35" spans="1:28" ht="25.5">
      <c r="A35" s="114">
        <v>16</v>
      </c>
      <c r="B35" s="115" t="s">
        <v>168</v>
      </c>
      <c r="C35" s="116" t="s">
        <v>174</v>
      </c>
      <c r="D35" s="123" t="s">
        <v>175</v>
      </c>
      <c r="E35" s="118">
        <v>7.6230000000000002</v>
      </c>
      <c r="F35" s="117" t="s">
        <v>143</v>
      </c>
      <c r="H35" s="119">
        <f t="shared" si="3"/>
        <v>0</v>
      </c>
      <c r="J35" s="119">
        <f t="shared" si="4"/>
        <v>0</v>
      </c>
      <c r="K35" s="120">
        <v>8.4000000000000003E-4</v>
      </c>
      <c r="L35" s="120">
        <f>E35*K35</f>
        <v>6.4033200000000005E-3</v>
      </c>
      <c r="M35" s="118">
        <v>4.7E-2</v>
      </c>
      <c r="N35" s="118">
        <f>E35*M35</f>
        <v>0.35828100000000002</v>
      </c>
      <c r="O35" s="117">
        <v>20</v>
      </c>
      <c r="P35" s="117" t="s">
        <v>135</v>
      </c>
      <c r="V35" s="121" t="s">
        <v>61</v>
      </c>
      <c r="W35" s="122">
        <v>2.714</v>
      </c>
      <c r="Z35" s="117" t="s">
        <v>171</v>
      </c>
      <c r="AA35" s="117">
        <v>502070600014</v>
      </c>
      <c r="AB35" s="117">
        <v>1</v>
      </c>
    </row>
    <row r="36" spans="1:28">
      <c r="A36" s="114">
        <v>17</v>
      </c>
      <c r="B36" s="115" t="s">
        <v>168</v>
      </c>
      <c r="C36" s="116" t="s">
        <v>176</v>
      </c>
      <c r="D36" s="123" t="s">
        <v>177</v>
      </c>
      <c r="E36" s="118">
        <v>1.375</v>
      </c>
      <c r="F36" s="117" t="s">
        <v>178</v>
      </c>
      <c r="H36" s="119">
        <f t="shared" si="3"/>
        <v>0</v>
      </c>
      <c r="J36" s="119">
        <f t="shared" si="4"/>
        <v>0</v>
      </c>
      <c r="O36" s="117">
        <v>20</v>
      </c>
      <c r="P36" s="117" t="s">
        <v>135</v>
      </c>
      <c r="V36" s="121" t="s">
        <v>61</v>
      </c>
      <c r="W36" s="122">
        <v>0.74399999999999999</v>
      </c>
      <c r="Z36" s="117" t="s">
        <v>171</v>
      </c>
      <c r="AA36" s="117">
        <v>508020002001</v>
      </c>
      <c r="AB36" s="117">
        <v>1</v>
      </c>
    </row>
    <row r="37" spans="1:28" ht="25.5">
      <c r="A37" s="114">
        <v>18</v>
      </c>
      <c r="B37" s="115" t="s">
        <v>168</v>
      </c>
      <c r="C37" s="116" t="s">
        <v>179</v>
      </c>
      <c r="D37" s="123" t="s">
        <v>180</v>
      </c>
      <c r="E37" s="118">
        <v>48.125</v>
      </c>
      <c r="F37" s="117" t="s">
        <v>178</v>
      </c>
      <c r="H37" s="119">
        <f t="shared" si="3"/>
        <v>0</v>
      </c>
      <c r="J37" s="119">
        <f t="shared" si="4"/>
        <v>0</v>
      </c>
      <c r="O37" s="117">
        <v>20</v>
      </c>
      <c r="P37" s="117" t="s">
        <v>135</v>
      </c>
      <c r="V37" s="121" t="s">
        <v>61</v>
      </c>
      <c r="Z37" s="117" t="s">
        <v>171</v>
      </c>
      <c r="AA37" s="117">
        <v>508020002002</v>
      </c>
      <c r="AB37" s="117">
        <v>1</v>
      </c>
    </row>
    <row r="38" spans="1:28" ht="25.5">
      <c r="A38" s="114">
        <v>19</v>
      </c>
      <c r="B38" s="115" t="s">
        <v>168</v>
      </c>
      <c r="C38" s="116" t="s">
        <v>181</v>
      </c>
      <c r="D38" s="123" t="s">
        <v>182</v>
      </c>
      <c r="E38" s="118">
        <v>1.375</v>
      </c>
      <c r="F38" s="117" t="s">
        <v>178</v>
      </c>
      <c r="H38" s="119">
        <f t="shared" si="3"/>
        <v>0</v>
      </c>
      <c r="J38" s="119">
        <f t="shared" si="4"/>
        <v>0</v>
      </c>
      <c r="O38" s="117">
        <v>20</v>
      </c>
      <c r="P38" s="117" t="s">
        <v>135</v>
      </c>
      <c r="V38" s="121" t="s">
        <v>61</v>
      </c>
      <c r="W38" s="122">
        <v>1.55</v>
      </c>
      <c r="Z38" s="117" t="s">
        <v>171</v>
      </c>
      <c r="AA38" s="117">
        <v>508038801001</v>
      </c>
      <c r="AB38" s="117">
        <v>1</v>
      </c>
    </row>
    <row r="39" spans="1:28" ht="25.5">
      <c r="A39" s="114">
        <v>20</v>
      </c>
      <c r="B39" s="115" t="s">
        <v>168</v>
      </c>
      <c r="C39" s="116" t="s">
        <v>183</v>
      </c>
      <c r="D39" s="123" t="s">
        <v>184</v>
      </c>
      <c r="E39" s="118">
        <v>13.75</v>
      </c>
      <c r="F39" s="117" t="s">
        <v>178</v>
      </c>
      <c r="H39" s="119">
        <f t="shared" si="3"/>
        <v>0</v>
      </c>
      <c r="J39" s="119">
        <f t="shared" si="4"/>
        <v>0</v>
      </c>
      <c r="O39" s="117">
        <v>20</v>
      </c>
      <c r="P39" s="117" t="s">
        <v>135</v>
      </c>
      <c r="V39" s="121" t="s">
        <v>61</v>
      </c>
      <c r="W39" s="122">
        <v>1.7330000000000001</v>
      </c>
      <c r="Z39" s="117" t="s">
        <v>171</v>
      </c>
      <c r="AA39" s="117">
        <v>508038801002</v>
      </c>
      <c r="AB39" s="117">
        <v>1</v>
      </c>
    </row>
    <row r="40" spans="1:28">
      <c r="A40" s="114">
        <v>21</v>
      </c>
      <c r="B40" s="115" t="s">
        <v>185</v>
      </c>
      <c r="C40" s="116" t="s">
        <v>186</v>
      </c>
      <c r="D40" s="123" t="s">
        <v>187</v>
      </c>
      <c r="E40" s="118">
        <v>1.375</v>
      </c>
      <c r="F40" s="117" t="s">
        <v>178</v>
      </c>
      <c r="H40" s="119">
        <f t="shared" si="3"/>
        <v>0</v>
      </c>
      <c r="J40" s="119">
        <f t="shared" si="4"/>
        <v>0</v>
      </c>
      <c r="O40" s="117">
        <v>20</v>
      </c>
      <c r="P40" s="117" t="s">
        <v>135</v>
      </c>
      <c r="V40" s="121" t="s">
        <v>61</v>
      </c>
      <c r="W40" s="122">
        <v>0.93400000000000005</v>
      </c>
      <c r="Z40" s="117" t="s">
        <v>171</v>
      </c>
      <c r="AA40" s="117">
        <v>508038801241</v>
      </c>
      <c r="AB40" s="117">
        <v>1</v>
      </c>
    </row>
    <row r="41" spans="1:28" ht="25.5">
      <c r="A41" s="114">
        <v>22</v>
      </c>
      <c r="B41" s="115" t="s">
        <v>168</v>
      </c>
      <c r="C41" s="116" t="s">
        <v>188</v>
      </c>
      <c r="D41" s="123" t="s">
        <v>189</v>
      </c>
      <c r="E41" s="118">
        <v>1.375</v>
      </c>
      <c r="F41" s="117" t="s">
        <v>178</v>
      </c>
      <c r="H41" s="119">
        <f t="shared" si="3"/>
        <v>0</v>
      </c>
      <c r="J41" s="119">
        <f t="shared" si="4"/>
        <v>0</v>
      </c>
      <c r="O41" s="117">
        <v>20</v>
      </c>
      <c r="P41" s="117" t="s">
        <v>135</v>
      </c>
      <c r="V41" s="121" t="s">
        <v>61</v>
      </c>
      <c r="Z41" s="117" t="s">
        <v>171</v>
      </c>
      <c r="AA41" s="117">
        <v>50803</v>
      </c>
      <c r="AB41" s="117">
        <v>1</v>
      </c>
    </row>
    <row r="42" spans="1:28">
      <c r="D42" s="134" t="s">
        <v>190</v>
      </c>
      <c r="E42" s="135">
        <f>J42</f>
        <v>0</v>
      </c>
      <c r="H42" s="135">
        <f>SUM(H31:H41)</f>
        <v>0</v>
      </c>
      <c r="I42" s="135">
        <f>SUM(I31:I41)</f>
        <v>0</v>
      </c>
      <c r="J42" s="135">
        <f>SUM(J31:J41)</f>
        <v>0</v>
      </c>
      <c r="L42" s="136">
        <f>SUM(L31:L41)</f>
        <v>0.10134592000000002</v>
      </c>
      <c r="N42" s="137">
        <f>SUM(N31:N41)</f>
        <v>1.3754310000000001</v>
      </c>
      <c r="W42" s="122">
        <f>SUM(W31:W41)</f>
        <v>19.775000000000002</v>
      </c>
    </row>
    <row r="44" spans="1:28">
      <c r="D44" s="134" t="s">
        <v>88</v>
      </c>
      <c r="E44" s="137">
        <f>J44</f>
        <v>0</v>
      </c>
      <c r="H44" s="135">
        <f>+H16+H29+H42</f>
        <v>0</v>
      </c>
      <c r="I44" s="135">
        <f>+I16+I29+I42</f>
        <v>0</v>
      </c>
      <c r="J44" s="135">
        <f>+J16+J29+J42</f>
        <v>0</v>
      </c>
      <c r="L44" s="136">
        <f>+L16+L29+L42</f>
        <v>3.2653089699999995</v>
      </c>
      <c r="N44" s="137">
        <f>+N16+N29+N42</f>
        <v>1.3754310000000001</v>
      </c>
      <c r="W44" s="122">
        <f>+W16+W29+W42</f>
        <v>59.673000000000002</v>
      </c>
    </row>
    <row r="46" spans="1:28">
      <c r="B46" s="133" t="s">
        <v>191</v>
      </c>
    </row>
    <row r="47" spans="1:28">
      <c r="B47" s="116" t="s">
        <v>89</v>
      </c>
    </row>
    <row r="48" spans="1:28" ht="25.5">
      <c r="A48" s="114">
        <v>23</v>
      </c>
      <c r="B48" s="115" t="s">
        <v>192</v>
      </c>
      <c r="C48" s="116" t="s">
        <v>193</v>
      </c>
      <c r="D48" s="123" t="s">
        <v>194</v>
      </c>
      <c r="E48" s="118">
        <v>8.8019999999999996</v>
      </c>
      <c r="F48" s="117" t="s">
        <v>143</v>
      </c>
      <c r="H48" s="119">
        <f>ROUND(E48*G48, 2)</f>
        <v>0</v>
      </c>
      <c r="J48" s="119">
        <f>ROUND(E48*G48, 2)</f>
        <v>0</v>
      </c>
      <c r="O48" s="117">
        <v>20</v>
      </c>
      <c r="P48" s="117" t="s">
        <v>135</v>
      </c>
      <c r="V48" s="121" t="s">
        <v>195</v>
      </c>
      <c r="W48" s="122">
        <v>2.0329999999999999</v>
      </c>
      <c r="Z48" s="117" t="s">
        <v>196</v>
      </c>
      <c r="AA48" s="117">
        <v>6103011101001</v>
      </c>
      <c r="AB48" s="117">
        <v>1</v>
      </c>
    </row>
    <row r="49" spans="1:28">
      <c r="A49" s="114">
        <v>24</v>
      </c>
      <c r="B49" s="115" t="s">
        <v>197</v>
      </c>
      <c r="C49" s="116" t="s">
        <v>198</v>
      </c>
      <c r="D49" s="123" t="s">
        <v>199</v>
      </c>
      <c r="E49" s="118">
        <v>8.9779999999999998</v>
      </c>
      <c r="F49" s="117" t="s">
        <v>143</v>
      </c>
      <c r="I49" s="119">
        <f>ROUND(E49*G49, 2)</f>
        <v>0</v>
      </c>
      <c r="J49" s="119">
        <f>ROUND(E49*G49, 2)</f>
        <v>0</v>
      </c>
      <c r="K49" s="120">
        <v>3.5000000000000001E-3</v>
      </c>
      <c r="L49" s="120">
        <f>E49*K49</f>
        <v>3.1423E-2</v>
      </c>
      <c r="O49" s="117">
        <v>20</v>
      </c>
      <c r="P49" s="117" t="s">
        <v>135</v>
      </c>
      <c r="V49" s="121" t="s">
        <v>49</v>
      </c>
      <c r="Z49" s="117" t="s">
        <v>200</v>
      </c>
      <c r="AA49" s="117" t="s">
        <v>135</v>
      </c>
      <c r="AB49" s="117">
        <v>2</v>
      </c>
    </row>
    <row r="50" spans="1:28" ht="25.5">
      <c r="A50" s="114">
        <v>25</v>
      </c>
      <c r="B50" s="115" t="s">
        <v>192</v>
      </c>
      <c r="C50" s="116" t="s">
        <v>201</v>
      </c>
      <c r="D50" s="123" t="s">
        <v>202</v>
      </c>
      <c r="E50" s="118">
        <v>10.122</v>
      </c>
      <c r="F50" s="117" t="s">
        <v>143</v>
      </c>
      <c r="H50" s="119">
        <f>ROUND(E50*G50, 2)</f>
        <v>0</v>
      </c>
      <c r="J50" s="119">
        <f>ROUND(E50*G50, 2)</f>
        <v>0</v>
      </c>
      <c r="K50" s="120">
        <v>6.9999999999999994E-5</v>
      </c>
      <c r="L50" s="120">
        <f>E50*K50</f>
        <v>7.0853999999999991E-4</v>
      </c>
      <c r="O50" s="117">
        <v>20</v>
      </c>
      <c r="P50" s="117" t="s">
        <v>135</v>
      </c>
      <c r="V50" s="121" t="s">
        <v>195</v>
      </c>
      <c r="W50" s="122">
        <v>0.41499999999999998</v>
      </c>
      <c r="Z50" s="117" t="s">
        <v>196</v>
      </c>
      <c r="AA50" s="117">
        <v>6103020201001</v>
      </c>
      <c r="AB50" s="117">
        <v>1</v>
      </c>
    </row>
    <row r="51" spans="1:28" ht="25.5">
      <c r="A51" s="114">
        <v>26</v>
      </c>
      <c r="B51" s="115" t="s">
        <v>192</v>
      </c>
      <c r="C51" s="116" t="s">
        <v>203</v>
      </c>
      <c r="D51" s="123" t="s">
        <v>204</v>
      </c>
      <c r="F51" s="117" t="s">
        <v>205</v>
      </c>
      <c r="H51" s="119">
        <f>ROUND(E51*G51, 2)</f>
        <v>0</v>
      </c>
      <c r="J51" s="119">
        <f>ROUND(E51*G51, 2)</f>
        <v>0</v>
      </c>
      <c r="O51" s="117">
        <v>20</v>
      </c>
      <c r="P51" s="117" t="s">
        <v>135</v>
      </c>
      <c r="V51" s="121" t="s">
        <v>195</v>
      </c>
      <c r="Z51" s="117" t="s">
        <v>196</v>
      </c>
      <c r="AA51" s="117">
        <v>6199610301601</v>
      </c>
      <c r="AB51" s="117">
        <v>1</v>
      </c>
    </row>
    <row r="52" spans="1:28">
      <c r="D52" s="134" t="s">
        <v>206</v>
      </c>
      <c r="E52" s="135">
        <f>J52</f>
        <v>0</v>
      </c>
      <c r="H52" s="135">
        <f>SUM(H46:H51)</f>
        <v>0</v>
      </c>
      <c r="I52" s="135">
        <f>SUM(I46:I51)</f>
        <v>0</v>
      </c>
      <c r="J52" s="135">
        <f>SUM(J46:J51)</f>
        <v>0</v>
      </c>
      <c r="L52" s="136">
        <f>SUM(L46:L51)</f>
        <v>3.213154E-2</v>
      </c>
      <c r="N52" s="137">
        <f>SUM(N46:N51)</f>
        <v>0</v>
      </c>
      <c r="W52" s="122">
        <f>SUM(W46:W51)</f>
        <v>2.448</v>
      </c>
    </row>
    <row r="54" spans="1:28">
      <c r="B54" s="116" t="s">
        <v>90</v>
      </c>
    </row>
    <row r="55" spans="1:28" ht="25.5">
      <c r="A55" s="114">
        <v>27</v>
      </c>
      <c r="B55" s="115" t="s">
        <v>207</v>
      </c>
      <c r="C55" s="116" t="s">
        <v>208</v>
      </c>
      <c r="D55" s="123" t="s">
        <v>209</v>
      </c>
      <c r="E55" s="118">
        <v>2.9</v>
      </c>
      <c r="F55" s="117" t="s">
        <v>143</v>
      </c>
      <c r="H55" s="119">
        <f>ROUND(E55*G55, 2)</f>
        <v>0</v>
      </c>
      <c r="J55" s="119">
        <f>ROUND(E55*G55, 2)</f>
        <v>0</v>
      </c>
      <c r="K55" s="120">
        <v>1.5610000000000001E-2</v>
      </c>
      <c r="L55" s="120">
        <f>E55*K55</f>
        <v>4.5269000000000004E-2</v>
      </c>
      <c r="O55" s="117">
        <v>20</v>
      </c>
      <c r="P55" s="117" t="s">
        <v>135</v>
      </c>
      <c r="V55" s="121" t="s">
        <v>195</v>
      </c>
      <c r="W55" s="122">
        <v>2.395</v>
      </c>
      <c r="Z55" s="117" t="s">
        <v>144</v>
      </c>
      <c r="AA55" s="117">
        <v>6901020102</v>
      </c>
      <c r="AB55" s="117">
        <v>1</v>
      </c>
    </row>
    <row r="56" spans="1:28" ht="25.5">
      <c r="A56" s="114">
        <v>28</v>
      </c>
      <c r="B56" s="115" t="s">
        <v>207</v>
      </c>
      <c r="C56" s="116" t="s">
        <v>210</v>
      </c>
      <c r="D56" s="123" t="s">
        <v>211</v>
      </c>
      <c r="E56" s="118">
        <v>9.92</v>
      </c>
      <c r="F56" s="117" t="s">
        <v>143</v>
      </c>
      <c r="H56" s="119">
        <f>ROUND(E56*G56, 2)</f>
        <v>0</v>
      </c>
      <c r="J56" s="119">
        <f>ROUND(E56*G56, 2)</f>
        <v>0</v>
      </c>
      <c r="K56" s="120">
        <v>1.487E-2</v>
      </c>
      <c r="L56" s="120">
        <f>E56*K56</f>
        <v>0.14751039999999999</v>
      </c>
      <c r="O56" s="117">
        <v>20</v>
      </c>
      <c r="P56" s="117" t="s">
        <v>135</v>
      </c>
      <c r="V56" s="121" t="s">
        <v>195</v>
      </c>
      <c r="W56" s="122">
        <v>10.535</v>
      </c>
      <c r="Z56" s="117" t="s">
        <v>144</v>
      </c>
      <c r="AA56" s="117">
        <v>690102</v>
      </c>
      <c r="AB56" s="117">
        <v>1</v>
      </c>
    </row>
    <row r="57" spans="1:28" ht="25.5">
      <c r="A57" s="114">
        <v>29</v>
      </c>
      <c r="B57" s="115" t="s">
        <v>207</v>
      </c>
      <c r="C57" s="116" t="s">
        <v>212</v>
      </c>
      <c r="D57" s="123" t="s">
        <v>213</v>
      </c>
      <c r="F57" s="117" t="s">
        <v>205</v>
      </c>
      <c r="H57" s="119">
        <f>ROUND(E57*G57, 2)</f>
        <v>0</v>
      </c>
      <c r="J57" s="119">
        <f>ROUND(E57*G57, 2)</f>
        <v>0</v>
      </c>
      <c r="O57" s="117">
        <v>20</v>
      </c>
      <c r="P57" s="117" t="s">
        <v>135</v>
      </c>
      <c r="V57" s="121" t="s">
        <v>195</v>
      </c>
      <c r="Z57" s="117" t="s">
        <v>214</v>
      </c>
      <c r="AA57" s="117">
        <v>6299620</v>
      </c>
      <c r="AB57" s="117">
        <v>1</v>
      </c>
    </row>
    <row r="58" spans="1:28">
      <c r="D58" s="134" t="s">
        <v>215</v>
      </c>
      <c r="E58" s="135">
        <f>J58</f>
        <v>0</v>
      </c>
      <c r="H58" s="135">
        <f>SUM(H54:H57)</f>
        <v>0</v>
      </c>
      <c r="I58" s="135">
        <f>SUM(I54:I57)</f>
        <v>0</v>
      </c>
      <c r="J58" s="135">
        <f>SUM(J54:J57)</f>
        <v>0</v>
      </c>
      <c r="L58" s="136">
        <f>SUM(L54:L57)</f>
        <v>0.19277939999999999</v>
      </c>
      <c r="N58" s="137">
        <f>SUM(N54:N57)</f>
        <v>0</v>
      </c>
      <c r="W58" s="122">
        <f>SUM(W54:W57)</f>
        <v>12.93</v>
      </c>
    </row>
    <row r="60" spans="1:28">
      <c r="B60" s="116" t="s">
        <v>91</v>
      </c>
    </row>
    <row r="61" spans="1:28" ht="25.5">
      <c r="A61" s="114">
        <v>30</v>
      </c>
      <c r="B61" s="115" t="s">
        <v>216</v>
      </c>
      <c r="C61" s="116" t="s">
        <v>217</v>
      </c>
      <c r="D61" s="123" t="s">
        <v>218</v>
      </c>
      <c r="E61" s="118">
        <v>1</v>
      </c>
      <c r="F61" s="117" t="s">
        <v>219</v>
      </c>
      <c r="H61" s="119">
        <f>ROUND(E61*G61, 2)</f>
        <v>0</v>
      </c>
      <c r="J61" s="119">
        <f>ROUND(E61*G61, 2)</f>
        <v>0</v>
      </c>
      <c r="O61" s="117">
        <v>20</v>
      </c>
      <c r="P61" s="117" t="s">
        <v>135</v>
      </c>
      <c r="V61" s="121" t="s">
        <v>195</v>
      </c>
      <c r="W61" s="122">
        <v>0.52800000000000002</v>
      </c>
      <c r="Z61" s="117" t="s">
        <v>220</v>
      </c>
      <c r="AA61" s="117">
        <v>6605020101081</v>
      </c>
      <c r="AB61" s="117">
        <v>7</v>
      </c>
    </row>
    <row r="62" spans="1:28" ht="25.5">
      <c r="A62" s="114">
        <v>31</v>
      </c>
      <c r="B62" s="115" t="s">
        <v>216</v>
      </c>
      <c r="C62" s="116" t="s">
        <v>221</v>
      </c>
      <c r="D62" s="123" t="s">
        <v>222</v>
      </c>
      <c r="F62" s="117" t="s">
        <v>205</v>
      </c>
      <c r="H62" s="119">
        <f>ROUND(E62*G62, 2)</f>
        <v>0</v>
      </c>
      <c r="J62" s="119">
        <f>ROUND(E62*G62, 2)</f>
        <v>0</v>
      </c>
      <c r="O62" s="117">
        <v>20</v>
      </c>
      <c r="P62" s="117" t="s">
        <v>135</v>
      </c>
      <c r="V62" s="121" t="s">
        <v>195</v>
      </c>
      <c r="Z62" s="117" t="s">
        <v>214</v>
      </c>
      <c r="AA62" s="117">
        <v>6699660001601</v>
      </c>
      <c r="AB62" s="117">
        <v>1</v>
      </c>
    </row>
    <row r="63" spans="1:28">
      <c r="D63" s="134" t="s">
        <v>223</v>
      </c>
      <c r="E63" s="135">
        <f>J63</f>
        <v>0</v>
      </c>
      <c r="H63" s="135">
        <f>SUM(H60:H62)</f>
        <v>0</v>
      </c>
      <c r="I63" s="135">
        <f>SUM(I60:I62)</f>
        <v>0</v>
      </c>
      <c r="J63" s="135">
        <f>SUM(J60:J62)</f>
        <v>0</v>
      </c>
      <c r="L63" s="136">
        <f>SUM(L60:L62)</f>
        <v>0</v>
      </c>
      <c r="N63" s="137">
        <f>SUM(N60:N62)</f>
        <v>0</v>
      </c>
      <c r="W63" s="122">
        <f>SUM(W60:W62)</f>
        <v>0.52800000000000002</v>
      </c>
    </row>
    <row r="65" spans="1:28">
      <c r="B65" s="116" t="s">
        <v>92</v>
      </c>
    </row>
    <row r="66" spans="1:28" ht="25.5">
      <c r="A66" s="114">
        <v>32</v>
      </c>
      <c r="B66" s="115" t="s">
        <v>224</v>
      </c>
      <c r="C66" s="116" t="s">
        <v>225</v>
      </c>
      <c r="D66" s="123" t="s">
        <v>226</v>
      </c>
      <c r="E66" s="118">
        <v>4</v>
      </c>
      <c r="F66" s="117" t="s">
        <v>219</v>
      </c>
      <c r="H66" s="119">
        <f>ROUND(E66*G66, 2)</f>
        <v>0</v>
      </c>
      <c r="J66" s="119">
        <f>ROUND(E66*G66, 2)</f>
        <v>0</v>
      </c>
      <c r="K66" s="120">
        <v>3.8999999999999999E-4</v>
      </c>
      <c r="L66" s="120">
        <f>E66*K66</f>
        <v>1.56E-3</v>
      </c>
      <c r="O66" s="117">
        <v>20</v>
      </c>
      <c r="P66" s="117" t="s">
        <v>135</v>
      </c>
      <c r="V66" s="121" t="s">
        <v>195</v>
      </c>
      <c r="W66" s="122">
        <v>9.0079999999999991</v>
      </c>
      <c r="Z66" s="117" t="s">
        <v>220</v>
      </c>
      <c r="AA66" s="117">
        <v>6604020201008</v>
      </c>
      <c r="AB66" s="117">
        <v>7</v>
      </c>
    </row>
    <row r="67" spans="1:28">
      <c r="A67" s="114">
        <v>33</v>
      </c>
      <c r="B67" s="115" t="s">
        <v>224</v>
      </c>
      <c r="C67" s="116" t="s">
        <v>227</v>
      </c>
      <c r="D67" s="123" t="s">
        <v>228</v>
      </c>
      <c r="E67" s="118">
        <v>3.96</v>
      </c>
      <c r="F67" s="117" t="s">
        <v>143</v>
      </c>
      <c r="H67" s="119">
        <f>ROUND(E67*G67, 2)</f>
        <v>0</v>
      </c>
      <c r="J67" s="119">
        <f>ROUND(E67*G67, 2)</f>
        <v>0</v>
      </c>
      <c r="O67" s="117">
        <v>20</v>
      </c>
      <c r="P67" s="117" t="s">
        <v>135</v>
      </c>
      <c r="V67" s="121" t="s">
        <v>195</v>
      </c>
      <c r="W67" s="122">
        <v>2.7280000000000002</v>
      </c>
      <c r="Z67" s="117" t="s">
        <v>220</v>
      </c>
      <c r="AA67" s="117">
        <v>6704042500001</v>
      </c>
      <c r="AB67" s="117">
        <v>1</v>
      </c>
    </row>
    <row r="68" spans="1:28">
      <c r="A68" s="114">
        <v>34</v>
      </c>
      <c r="B68" s="115" t="s">
        <v>197</v>
      </c>
      <c r="C68" s="116" t="s">
        <v>229</v>
      </c>
      <c r="D68" s="123" t="s">
        <v>230</v>
      </c>
      <c r="E68" s="118">
        <v>2</v>
      </c>
      <c r="F68" s="117" t="s">
        <v>219</v>
      </c>
      <c r="I68" s="119">
        <f>ROUND(E68*G68, 2)</f>
        <v>0</v>
      </c>
      <c r="J68" s="119">
        <f>ROUND(E68*G68, 2)</f>
        <v>0</v>
      </c>
      <c r="O68" s="117">
        <v>20</v>
      </c>
      <c r="P68" s="117" t="s">
        <v>135</v>
      </c>
      <c r="V68" s="121" t="s">
        <v>49</v>
      </c>
      <c r="Z68" s="117" t="s">
        <v>231</v>
      </c>
      <c r="AA68" s="117" t="s">
        <v>232</v>
      </c>
      <c r="AB68" s="117">
        <v>8</v>
      </c>
    </row>
    <row r="69" spans="1:28" ht="25.5">
      <c r="A69" s="114">
        <v>35</v>
      </c>
      <c r="B69" s="115" t="s">
        <v>224</v>
      </c>
      <c r="C69" s="116" t="s">
        <v>233</v>
      </c>
      <c r="D69" s="123" t="s">
        <v>234</v>
      </c>
      <c r="F69" s="117" t="s">
        <v>205</v>
      </c>
      <c r="H69" s="119">
        <f>ROUND(E69*G69, 2)</f>
        <v>0</v>
      </c>
      <c r="J69" s="119">
        <f>ROUND(E69*G69, 2)</f>
        <v>0</v>
      </c>
      <c r="O69" s="117">
        <v>20</v>
      </c>
      <c r="P69" s="117" t="s">
        <v>135</v>
      </c>
      <c r="V69" s="121" t="s">
        <v>195</v>
      </c>
      <c r="Z69" s="117" t="s">
        <v>235</v>
      </c>
      <c r="AA69" s="117">
        <v>6799670001603</v>
      </c>
      <c r="AB69" s="117">
        <v>1</v>
      </c>
    </row>
    <row r="70" spans="1:28">
      <c r="D70" s="134" t="s">
        <v>236</v>
      </c>
      <c r="E70" s="135">
        <f>J70</f>
        <v>0</v>
      </c>
      <c r="H70" s="135">
        <f>SUM(H65:H69)</f>
        <v>0</v>
      </c>
      <c r="I70" s="135">
        <f>SUM(I65:I69)</f>
        <v>0</v>
      </c>
      <c r="J70" s="135">
        <f>SUM(J65:J69)</f>
        <v>0</v>
      </c>
      <c r="L70" s="136">
        <f>SUM(L65:L69)</f>
        <v>1.56E-3</v>
      </c>
      <c r="N70" s="137">
        <f>SUM(N65:N69)</f>
        <v>0</v>
      </c>
      <c r="W70" s="122">
        <f>SUM(W65:W69)</f>
        <v>11.735999999999999</v>
      </c>
    </row>
    <row r="72" spans="1:28">
      <c r="B72" s="116" t="s">
        <v>93</v>
      </c>
    </row>
    <row r="73" spans="1:28" ht="25.5">
      <c r="A73" s="114">
        <v>36</v>
      </c>
      <c r="B73" s="115" t="s">
        <v>237</v>
      </c>
      <c r="C73" s="116" t="s">
        <v>238</v>
      </c>
      <c r="D73" s="123" t="s">
        <v>239</v>
      </c>
      <c r="E73" s="118">
        <v>60.661000000000001</v>
      </c>
      <c r="F73" s="117" t="s">
        <v>143</v>
      </c>
      <c r="H73" s="119">
        <f>ROUND(E73*G73, 2)</f>
        <v>0</v>
      </c>
      <c r="J73" s="119">
        <f>ROUND(E73*G73, 2)</f>
        <v>0</v>
      </c>
      <c r="O73" s="117">
        <v>20</v>
      </c>
      <c r="P73" s="117" t="s">
        <v>135</v>
      </c>
      <c r="V73" s="121" t="s">
        <v>195</v>
      </c>
      <c r="W73" s="122">
        <v>5.7629999999999999</v>
      </c>
      <c r="Z73" s="117" t="s">
        <v>171</v>
      </c>
      <c r="AA73" s="117">
        <v>8402900000811</v>
      </c>
      <c r="AB73" s="117">
        <v>1</v>
      </c>
    </row>
    <row r="74" spans="1:28" ht="25.5">
      <c r="A74" s="114">
        <v>37</v>
      </c>
      <c r="B74" s="115" t="s">
        <v>237</v>
      </c>
      <c r="C74" s="116" t="s">
        <v>240</v>
      </c>
      <c r="D74" s="123" t="s">
        <v>241</v>
      </c>
      <c r="E74" s="118">
        <v>160.44</v>
      </c>
      <c r="F74" s="117" t="s">
        <v>143</v>
      </c>
      <c r="H74" s="119">
        <f>ROUND(E74*G74, 2)</f>
        <v>0</v>
      </c>
      <c r="J74" s="119">
        <f>ROUND(E74*G74, 2)</f>
        <v>0</v>
      </c>
      <c r="K74" s="120">
        <v>2.9999999999999997E-4</v>
      </c>
      <c r="L74" s="120">
        <f>E74*K74</f>
        <v>4.8131999999999994E-2</v>
      </c>
      <c r="O74" s="117">
        <v>20</v>
      </c>
      <c r="P74" s="117" t="s">
        <v>135</v>
      </c>
      <c r="V74" s="121" t="s">
        <v>195</v>
      </c>
      <c r="W74" s="122">
        <v>20.536000000000001</v>
      </c>
      <c r="Z74" s="117" t="s">
        <v>242</v>
      </c>
      <c r="AA74" s="117">
        <v>84020326</v>
      </c>
      <c r="AB74" s="117">
        <v>1</v>
      </c>
    </row>
    <row r="75" spans="1:28">
      <c r="D75" s="134" t="s">
        <v>243</v>
      </c>
      <c r="E75" s="135">
        <f>J75</f>
        <v>0</v>
      </c>
      <c r="H75" s="135">
        <f>SUM(H72:H74)</f>
        <v>0</v>
      </c>
      <c r="I75" s="135">
        <f>SUM(I72:I74)</f>
        <v>0</v>
      </c>
      <c r="J75" s="135">
        <f>SUM(J72:J74)</f>
        <v>0</v>
      </c>
      <c r="L75" s="136">
        <f>SUM(L72:L74)</f>
        <v>4.8131999999999994E-2</v>
      </c>
      <c r="N75" s="137">
        <f>SUM(N72:N74)</f>
        <v>0</v>
      </c>
      <c r="W75" s="122">
        <f>SUM(W72:W74)</f>
        <v>26.298999999999999</v>
      </c>
    </row>
    <row r="77" spans="1:28">
      <c r="D77" s="134" t="s">
        <v>94</v>
      </c>
      <c r="E77" s="137">
        <f>J77</f>
        <v>0</v>
      </c>
      <c r="H77" s="135">
        <f>+H52+H58+H63+H70+H75</f>
        <v>0</v>
      </c>
      <c r="I77" s="135">
        <f>+I52+I58+I63+I70+I75</f>
        <v>0</v>
      </c>
      <c r="J77" s="135">
        <f>+J52+J58+J63+J70+J75</f>
        <v>0</v>
      </c>
      <c r="L77" s="136">
        <f>+L52+L58+L63+L70+L75</f>
        <v>0.27460294000000002</v>
      </c>
      <c r="N77" s="137">
        <f>+N52+N58+N63+N70+N75</f>
        <v>0</v>
      </c>
      <c r="W77" s="122">
        <f>+W52+W58+W63+W70+W75</f>
        <v>53.941000000000003</v>
      </c>
    </row>
    <row r="79" spans="1:28">
      <c r="B79" s="133" t="s">
        <v>244</v>
      </c>
    </row>
    <row r="80" spans="1:28">
      <c r="B80" s="116" t="s">
        <v>95</v>
      </c>
    </row>
    <row r="81" spans="1:28">
      <c r="A81" s="114">
        <v>38</v>
      </c>
      <c r="B81" s="115" t="s">
        <v>245</v>
      </c>
      <c r="C81" s="116" t="s">
        <v>246</v>
      </c>
      <c r="D81" s="123" t="s">
        <v>247</v>
      </c>
      <c r="E81" s="118">
        <v>1</v>
      </c>
      <c r="F81" s="117" t="s">
        <v>219</v>
      </c>
      <c r="H81" s="119">
        <f>ROUND(E81*G81, 2)</f>
        <v>0</v>
      </c>
      <c r="J81" s="119">
        <f t="shared" ref="J81:J86" si="5">ROUND(E81*G81, 2)</f>
        <v>0</v>
      </c>
      <c r="O81" s="117">
        <v>20</v>
      </c>
      <c r="P81" s="117" t="s">
        <v>135</v>
      </c>
      <c r="V81" s="121" t="s">
        <v>248</v>
      </c>
      <c r="W81" s="122">
        <v>0.47299999999999998</v>
      </c>
      <c r="Z81" s="117" t="s">
        <v>249</v>
      </c>
      <c r="AA81" s="117">
        <v>9120020103048</v>
      </c>
      <c r="AB81" s="117">
        <v>7</v>
      </c>
    </row>
    <row r="82" spans="1:28">
      <c r="A82" s="114">
        <v>39</v>
      </c>
      <c r="B82" s="115" t="s">
        <v>197</v>
      </c>
      <c r="C82" s="116" t="s">
        <v>250</v>
      </c>
      <c r="D82" s="123" t="s">
        <v>251</v>
      </c>
      <c r="E82" s="118">
        <v>1</v>
      </c>
      <c r="F82" s="117" t="s">
        <v>219</v>
      </c>
      <c r="I82" s="119">
        <f>ROUND(E82*G82, 2)</f>
        <v>0</v>
      </c>
      <c r="J82" s="119">
        <f t="shared" si="5"/>
        <v>0</v>
      </c>
      <c r="O82" s="117">
        <v>20</v>
      </c>
      <c r="P82" s="117" t="s">
        <v>135</v>
      </c>
      <c r="V82" s="121" t="s">
        <v>49</v>
      </c>
      <c r="Z82" s="117" t="s">
        <v>252</v>
      </c>
      <c r="AA82" s="117" t="s">
        <v>253</v>
      </c>
      <c r="AB82" s="117">
        <v>8</v>
      </c>
    </row>
    <row r="83" spans="1:28">
      <c r="A83" s="114">
        <v>40</v>
      </c>
      <c r="B83" s="115" t="s">
        <v>245</v>
      </c>
      <c r="C83" s="116" t="s">
        <v>254</v>
      </c>
      <c r="D83" s="123" t="s">
        <v>255</v>
      </c>
      <c r="E83" s="118">
        <v>4</v>
      </c>
      <c r="F83" s="117" t="s">
        <v>256</v>
      </c>
      <c r="H83" s="119">
        <f>ROUND(E83*G83, 2)</f>
        <v>0</v>
      </c>
      <c r="J83" s="119">
        <f t="shared" si="5"/>
        <v>0</v>
      </c>
      <c r="O83" s="117">
        <v>20</v>
      </c>
      <c r="P83" s="117" t="s">
        <v>135</v>
      </c>
      <c r="V83" s="121" t="s">
        <v>248</v>
      </c>
      <c r="W83" s="122">
        <v>0.316</v>
      </c>
      <c r="Z83" s="117" t="s">
        <v>249</v>
      </c>
      <c r="AA83" s="117">
        <v>9108010102004</v>
      </c>
      <c r="AB83" s="117">
        <v>1</v>
      </c>
    </row>
    <row r="84" spans="1:28">
      <c r="A84" s="114">
        <v>41</v>
      </c>
      <c r="B84" s="115" t="s">
        <v>197</v>
      </c>
      <c r="C84" s="116" t="s">
        <v>257</v>
      </c>
      <c r="D84" s="123" t="s">
        <v>258</v>
      </c>
      <c r="E84" s="118">
        <v>4</v>
      </c>
      <c r="F84" s="117" t="s">
        <v>256</v>
      </c>
      <c r="I84" s="119">
        <f>ROUND(E84*G84, 2)</f>
        <v>0</v>
      </c>
      <c r="J84" s="119">
        <f t="shared" si="5"/>
        <v>0</v>
      </c>
      <c r="O84" s="117">
        <v>20</v>
      </c>
      <c r="P84" s="117" t="s">
        <v>135</v>
      </c>
      <c r="V84" s="121" t="s">
        <v>49</v>
      </c>
      <c r="Z84" s="117" t="s">
        <v>259</v>
      </c>
      <c r="AA84" s="117" t="s">
        <v>260</v>
      </c>
      <c r="AB84" s="117">
        <v>2</v>
      </c>
    </row>
    <row r="85" spans="1:28">
      <c r="A85" s="114">
        <v>42</v>
      </c>
      <c r="B85" s="115" t="s">
        <v>245</v>
      </c>
      <c r="C85" s="116" t="s">
        <v>261</v>
      </c>
      <c r="D85" s="123" t="s">
        <v>262</v>
      </c>
      <c r="E85" s="118">
        <v>2.5</v>
      </c>
      <c r="F85" s="117" t="s">
        <v>263</v>
      </c>
      <c r="H85" s="119">
        <f>ROUND(E85*G85, 2)</f>
        <v>0</v>
      </c>
      <c r="J85" s="119">
        <f t="shared" si="5"/>
        <v>0</v>
      </c>
      <c r="O85" s="117">
        <v>20</v>
      </c>
      <c r="P85" s="117" t="s">
        <v>135</v>
      </c>
      <c r="V85" s="121" t="s">
        <v>248</v>
      </c>
      <c r="W85" s="122">
        <v>2.5</v>
      </c>
      <c r="Z85" s="117" t="s">
        <v>249</v>
      </c>
      <c r="AA85" s="117">
        <v>912503</v>
      </c>
      <c r="AB85" s="117">
        <v>7</v>
      </c>
    </row>
    <row r="86" spans="1:28">
      <c r="A86" s="114">
        <v>43</v>
      </c>
      <c r="B86" s="115" t="s">
        <v>245</v>
      </c>
      <c r="C86" s="116" t="s">
        <v>264</v>
      </c>
      <c r="D86" s="123" t="s">
        <v>265</v>
      </c>
      <c r="E86" s="118">
        <v>0.5</v>
      </c>
      <c r="F86" s="117" t="s">
        <v>263</v>
      </c>
      <c r="H86" s="119">
        <f>ROUND(E86*G86, 2)</f>
        <v>0</v>
      </c>
      <c r="J86" s="119">
        <f t="shared" si="5"/>
        <v>0</v>
      </c>
      <c r="O86" s="117">
        <v>20</v>
      </c>
      <c r="P86" s="117" t="s">
        <v>135</v>
      </c>
      <c r="V86" s="121" t="s">
        <v>248</v>
      </c>
      <c r="W86" s="122">
        <v>0.5</v>
      </c>
      <c r="Z86" s="117" t="s">
        <v>249</v>
      </c>
      <c r="AA86" s="117">
        <v>912503</v>
      </c>
      <c r="AB86" s="117">
        <v>7</v>
      </c>
    </row>
    <row r="87" spans="1:28">
      <c r="D87" s="134" t="s">
        <v>266</v>
      </c>
      <c r="E87" s="135">
        <f>J87</f>
        <v>0</v>
      </c>
      <c r="H87" s="135">
        <f>SUM(H79:H86)</f>
        <v>0</v>
      </c>
      <c r="I87" s="135">
        <f>SUM(I79:I86)</f>
        <v>0</v>
      </c>
      <c r="J87" s="135">
        <f>SUM(J79:J86)</f>
        <v>0</v>
      </c>
      <c r="L87" s="136">
        <f>SUM(L79:L86)</f>
        <v>0</v>
      </c>
      <c r="N87" s="137">
        <f>SUM(N79:N86)</f>
        <v>0</v>
      </c>
      <c r="W87" s="122">
        <f>SUM(W79:W86)</f>
        <v>3.7889999999999997</v>
      </c>
    </row>
    <row r="89" spans="1:28">
      <c r="D89" s="134" t="s">
        <v>96</v>
      </c>
      <c r="E89" s="135">
        <f>J89</f>
        <v>0</v>
      </c>
      <c r="H89" s="135">
        <f>+H87</f>
        <v>0</v>
      </c>
      <c r="I89" s="135">
        <f>+I87</f>
        <v>0</v>
      </c>
      <c r="J89" s="135">
        <f>+J87</f>
        <v>0</v>
      </c>
      <c r="L89" s="136">
        <f>+L87</f>
        <v>0</v>
      </c>
      <c r="N89" s="137">
        <f>+N87</f>
        <v>0</v>
      </c>
      <c r="W89" s="122">
        <f>+W87</f>
        <v>3.7889999999999997</v>
      </c>
    </row>
    <row r="91" spans="1:28">
      <c r="D91" s="138" t="s">
        <v>97</v>
      </c>
      <c r="E91" s="135">
        <f>J91</f>
        <v>0</v>
      </c>
      <c r="H91" s="135">
        <f>+H44+H77+H89</f>
        <v>0</v>
      </c>
      <c r="I91" s="135">
        <f>+I44+I77+I89</f>
        <v>0</v>
      </c>
      <c r="J91" s="135">
        <f>+J44+J77+J89</f>
        <v>0</v>
      </c>
      <c r="L91" s="136">
        <f>+L44+L77+L89</f>
        <v>3.5399119099999994</v>
      </c>
      <c r="N91" s="137">
        <f>+N44+N77+N89</f>
        <v>1.3754310000000001</v>
      </c>
      <c r="W91" s="122">
        <f>+W44+W77+W89</f>
        <v>117.40300000000001</v>
      </c>
    </row>
  </sheetData>
  <phoneticPr fontId="0" type="noConversion"/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Kryci list</vt:lpstr>
      <vt:lpstr>Prehlad</vt:lpstr>
      <vt:lpstr>Prehlad!Názvy_tlače</vt:lpstr>
      <vt:lpstr>'Kryci list'!Oblasť_tlače</vt:lpstr>
      <vt:lpstr>Prehlad!Oblasť_tlače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Marek</cp:lastModifiedBy>
  <cp:lastPrinted>2009-04-24T07:21:38Z</cp:lastPrinted>
  <dcterms:created xsi:type="dcterms:W3CDTF">1999-04-06T07:39:42Z</dcterms:created>
  <dcterms:modified xsi:type="dcterms:W3CDTF">2015-06-19T13:46:29Z</dcterms:modified>
</cp:coreProperties>
</file>