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2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52511" fullCalcOnLoad="1"/>
</workbook>
</file>

<file path=xl/calcChain.xml><?xml version="1.0" encoding="utf-8"?>
<calcChain xmlns="http://schemas.openxmlformats.org/spreadsheetml/2006/main">
  <c r="I30" i="3" l="1"/>
  <c r="J30" i="3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3" i="5"/>
  <c r="J37" i="5"/>
  <c r="J38" i="5"/>
  <c r="J39" i="5"/>
  <c r="J40" i="5"/>
  <c r="J41" i="5"/>
  <c r="J42" i="5"/>
  <c r="J43" i="5"/>
  <c r="J44" i="5"/>
  <c r="J45" i="5"/>
  <c r="J48" i="5"/>
  <c r="J49" i="5"/>
  <c r="J54" i="5"/>
  <c r="J50" i="5"/>
  <c r="J51" i="5"/>
  <c r="J52" i="5"/>
  <c r="J53" i="5"/>
  <c r="J57" i="5"/>
  <c r="J62" i="5"/>
  <c r="J58" i="5"/>
  <c r="J59" i="5"/>
  <c r="J60" i="5"/>
  <c r="J61" i="5"/>
  <c r="J65" i="5"/>
  <c r="J66" i="5"/>
  <c r="J67" i="5"/>
  <c r="D18" i="4"/>
  <c r="J73" i="5"/>
  <c r="J74" i="5"/>
  <c r="J76" i="5"/>
  <c r="J80" i="5"/>
  <c r="J81" i="5"/>
  <c r="J82" i="5"/>
  <c r="J84" i="5"/>
  <c r="I42" i="5"/>
  <c r="I45" i="5"/>
  <c r="I58" i="5"/>
  <c r="I62" i="5"/>
  <c r="C17" i="4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7" i="5"/>
  <c r="H38" i="5"/>
  <c r="H39" i="5"/>
  <c r="H40" i="5"/>
  <c r="H41" i="5"/>
  <c r="H43" i="5"/>
  <c r="H44" i="5"/>
  <c r="H45" i="5"/>
  <c r="B15" i="4"/>
  <c r="H48" i="5"/>
  <c r="H49" i="5"/>
  <c r="H50" i="5"/>
  <c r="H51" i="5"/>
  <c r="H52" i="5"/>
  <c r="H53" i="5"/>
  <c r="H57" i="5"/>
  <c r="H59" i="5"/>
  <c r="H60" i="5"/>
  <c r="H61" i="5"/>
  <c r="H62" i="5"/>
  <c r="H65" i="5"/>
  <c r="H66" i="5"/>
  <c r="H67" i="5"/>
  <c r="B18" i="4"/>
  <c r="H73" i="5"/>
  <c r="H74" i="5"/>
  <c r="H76" i="5"/>
  <c r="H80" i="5"/>
  <c r="H81" i="5"/>
  <c r="H82" i="5"/>
  <c r="H84" i="5"/>
  <c r="B25" i="4"/>
  <c r="G25" i="4"/>
  <c r="N84" i="5"/>
  <c r="F25" i="4"/>
  <c r="I84" i="5"/>
  <c r="C25" i="4"/>
  <c r="F24" i="4"/>
  <c r="D24" i="4"/>
  <c r="B24" i="4"/>
  <c r="G24" i="4"/>
  <c r="E82" i="5"/>
  <c r="N82" i="5"/>
  <c r="L82" i="5"/>
  <c r="I82" i="5"/>
  <c r="C24" i="4"/>
  <c r="G22" i="4"/>
  <c r="N76" i="5"/>
  <c r="F22" i="4"/>
  <c r="I76" i="5"/>
  <c r="C22" i="4"/>
  <c r="F21" i="4"/>
  <c r="D21" i="4"/>
  <c r="B21" i="4"/>
  <c r="G21" i="4"/>
  <c r="E74" i="5"/>
  <c r="N74" i="5"/>
  <c r="L74" i="5"/>
  <c r="I74" i="5"/>
  <c r="C21" i="4"/>
  <c r="G18" i="4"/>
  <c r="N67" i="5"/>
  <c r="F18" i="4"/>
  <c r="I67" i="5"/>
  <c r="C18" i="4"/>
  <c r="L66" i="5"/>
  <c r="L65" i="5"/>
  <c r="L67" i="5"/>
  <c r="E18" i="4"/>
  <c r="D17" i="4"/>
  <c r="B17" i="4"/>
  <c r="G17" i="4"/>
  <c r="E62" i="5"/>
  <c r="N59" i="5"/>
  <c r="N62" i="5"/>
  <c r="F17" i="4"/>
  <c r="L57" i="5"/>
  <c r="L62" i="5"/>
  <c r="E17" i="4"/>
  <c r="D16" i="4"/>
  <c r="G16" i="4"/>
  <c r="E54" i="5"/>
  <c r="I54" i="5"/>
  <c r="C16" i="4"/>
  <c r="N51" i="5"/>
  <c r="N50" i="5"/>
  <c r="L49" i="5"/>
  <c r="L54" i="5"/>
  <c r="E16" i="4"/>
  <c r="L48" i="5"/>
  <c r="G15" i="4"/>
  <c r="C15" i="4"/>
  <c r="G19" i="4"/>
  <c r="N45" i="5"/>
  <c r="F15" i="4"/>
  <c r="L42" i="5"/>
  <c r="L41" i="5"/>
  <c r="N40" i="5"/>
  <c r="L38" i="5"/>
  <c r="L45" i="5"/>
  <c r="N37" i="5"/>
  <c r="D13" i="4"/>
  <c r="E33" i="5"/>
  <c r="G12" i="4"/>
  <c r="C12" i="4"/>
  <c r="G13" i="4"/>
  <c r="N31" i="5"/>
  <c r="I31" i="5"/>
  <c r="I33" i="5"/>
  <c r="L19" i="5"/>
  <c r="L18" i="5"/>
  <c r="L17" i="5"/>
  <c r="L15" i="5"/>
  <c r="L31" i="5"/>
  <c r="L33" i="5"/>
  <c r="F1" i="3"/>
  <c r="J13" i="3"/>
  <c r="J14" i="3"/>
  <c r="F19" i="3"/>
  <c r="J20" i="3"/>
  <c r="F26" i="3"/>
  <c r="J26" i="3"/>
  <c r="D8" i="5"/>
  <c r="B8" i="4"/>
  <c r="E13" i="4"/>
  <c r="N33" i="5"/>
  <c r="F12" i="4"/>
  <c r="L69" i="5"/>
  <c r="E19" i="4"/>
  <c r="E18" i="3"/>
  <c r="L84" i="5"/>
  <c r="E25" i="4"/>
  <c r="E24" i="4"/>
  <c r="G28" i="4"/>
  <c r="H31" i="5"/>
  <c r="J69" i="5"/>
  <c r="E16" i="3"/>
  <c r="C13" i="4"/>
  <c r="I86" i="5"/>
  <c r="C28" i="4"/>
  <c r="E12" i="4"/>
  <c r="E15" i="4"/>
  <c r="N54" i="5"/>
  <c r="F16" i="4"/>
  <c r="L76" i="5"/>
  <c r="E22" i="4"/>
  <c r="E21" i="4"/>
  <c r="D18" i="3"/>
  <c r="F18" i="3"/>
  <c r="B22" i="4"/>
  <c r="H54" i="5"/>
  <c r="I69" i="5"/>
  <c r="D25" i="4"/>
  <c r="E84" i="5"/>
  <c r="D22" i="4"/>
  <c r="E76" i="5"/>
  <c r="J86" i="5"/>
  <c r="E31" i="5"/>
  <c r="D12" i="4"/>
  <c r="E45" i="5"/>
  <c r="D15" i="4"/>
  <c r="E67" i="5"/>
  <c r="H69" i="5"/>
  <c r="B16" i="4"/>
  <c r="E20" i="3"/>
  <c r="E17" i="3"/>
  <c r="C19" i="4"/>
  <c r="D19" i="4"/>
  <c r="E69" i="5"/>
  <c r="N69" i="5"/>
  <c r="F19" i="4"/>
  <c r="E86" i="5"/>
  <c r="D28" i="4"/>
  <c r="B12" i="4"/>
  <c r="H33" i="5"/>
  <c r="N86" i="5"/>
  <c r="F28" i="4"/>
  <c r="F13" i="4"/>
  <c r="L86" i="5"/>
  <c r="E28" i="4"/>
  <c r="D17" i="3"/>
  <c r="F17" i="3"/>
  <c r="B19" i="4"/>
  <c r="H86" i="5"/>
  <c r="B28" i="4"/>
  <c r="B13" i="4"/>
  <c r="D16" i="3"/>
  <c r="F16" i="3"/>
  <c r="F20" i="3"/>
  <c r="J28" i="3"/>
  <c r="D20" i="3"/>
  <c r="I29" i="3"/>
  <c r="J29" i="3"/>
  <c r="J31" i="3"/>
  <c r="F13" i="3"/>
  <c r="F12" i="3"/>
  <c r="F14" i="3"/>
  <c r="J12" i="3"/>
</calcChain>
</file>

<file path=xl/sharedStrings.xml><?xml version="1.0" encoding="utf-8"?>
<sst xmlns="http://schemas.openxmlformats.org/spreadsheetml/2006/main" count="570" uniqueCount="249">
  <si>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</si>
  <si>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</si>
  <si>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</si>
  <si>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</si>
  <si>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</si>
  <si>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</si>
  <si>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</si>
  <si>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</si>
  <si>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</si>
  <si>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</si>
  <si>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</si>
  <si>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</si>
  <si>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</si>
  <si>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</si>
  <si>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</si>
  <si>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</si>
  <si>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</si>
  <si>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</si>
  <si>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</si>
  <si>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</si>
  <si>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</si>
  <si>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</si>
  <si>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</si>
  <si>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</si>
  <si>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</si>
  <si>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</si>
  <si>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</si>
  <si>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</si>
  <si>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</si>
  <si>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</si>
  <si>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</si>
  <si>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</si>
  <si>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</si>
  <si>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</si>
  <si>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</si>
  <si>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</si>
  <si>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</si>
  <si>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</si>
  <si>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</si>
  <si>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</si>
  <si>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</si>
  <si>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</si>
  <si>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</si>
  <si>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</si>
  <si>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</si>
  <si>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</si>
  <si>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</si>
  <si>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</si>
  <si>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</si>
  <si>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</si>
  <si>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</si>
  <si>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</si>
  <si>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</si>
  <si>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</si>
  <si>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</si>
  <si>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</si>
  <si>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</si>
  <si>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</si>
  <si>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</si>
  <si>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</si>
  <si>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</si>
  <si>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</si>
  <si>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</si>
  <si>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</si>
  <si>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</si>
  <si>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</si>
  <si>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</si>
  <si>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</si>
  <si>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</si>
  <si>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</si>
  <si>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</si>
  <si>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</si>
  <si>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</si>
  <si>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</si>
  <si>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</si>
  <si>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</si>
  <si>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</si>
  <si>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</si>
  <si>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</si>
  <si>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</si>
  <si>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</si>
  <si>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</si>
  <si>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</si>
  <si>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</si>
  <si>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</si>
  <si>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</si>
  <si>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</si>
  <si>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</si>
  <si>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</si>
  <si>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</si>
  <si>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</si>
  <si>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</si>
  <si>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</si>
  <si>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</si>
  <si>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</si>
  <si>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</si>
  <si>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</si>
  <si>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</si>
  <si>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</si>
  <si>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</si>
  <si>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</si>
  <si>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</si>
  <si>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</si>
  <si>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JKSO :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</si>
  <si>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</si>
  <si>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</si>
  <si>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</si>
  <si>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</si>
  <si>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</si>
  <si>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</si>
  <si>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</si>
  <si>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</si>
  <si>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</si>
  <si>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</si>
  <si>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</si>
  <si>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</si>
  <si>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</si>
  <si>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</si>
  <si>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</si>
  <si>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</si>
  <si>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</si>
  <si>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</si>
  <si>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9 - OSTATNÉ KONŠTRUKCIE A PRÁCE</t>
  </si>
  <si>
    <t>003</t>
  </si>
  <si>
    <t xml:space="preserve">94194-1055   </t>
  </si>
  <si>
    <t xml:space="preserve">Montáž lešenia ľahk. radového s podlahami š. do 1,5 m v. do 31 m                                                        </t>
  </si>
  <si>
    <t xml:space="preserve">m2      </t>
  </si>
  <si>
    <t xml:space="preserve">                    </t>
  </si>
  <si>
    <t xml:space="preserve">94194-1392   </t>
  </si>
  <si>
    <t xml:space="preserve">Príplatok za prvý a každý ďalší mesiac použitia lešenia k pol. -1055                                                    </t>
  </si>
  <si>
    <t xml:space="preserve">94194-1855   </t>
  </si>
  <si>
    <t xml:space="preserve">Demontáž lešenia ľahk. radového s podlahami š. do 1,5 m v. do 32 m                                                      </t>
  </si>
  <si>
    <t xml:space="preserve">94494-1103   </t>
  </si>
  <si>
    <t xml:space="preserve">Ochranné zábradlie na leš. rúrkových konštr. dvojtyčové                                                                 </t>
  </si>
  <si>
    <t xml:space="preserve">m       </t>
  </si>
  <si>
    <t xml:space="preserve">94494-4101   </t>
  </si>
  <si>
    <t xml:space="preserve">Záchytná sieť z umelých vlákien alebo oceľ. drôtov                                                                      </t>
  </si>
  <si>
    <t xml:space="preserve">94494-5012   </t>
  </si>
  <si>
    <t xml:space="preserve">Montáž záchytnej striešky zhotovenie súčasne s lešením š. do 2 m                                                        </t>
  </si>
  <si>
    <t xml:space="preserve">94494-5812   </t>
  </si>
  <si>
    <t xml:space="preserve">Demontáž záchytnej striešky zhotovenej súčasne s lešením š. do 2 m                                                      </t>
  </si>
  <si>
    <t>011</t>
  </si>
  <si>
    <t xml:space="preserve">95290-1411   </t>
  </si>
  <si>
    <t xml:space="preserve">Vyčistenie ostatných objektov                                                                                           </t>
  </si>
  <si>
    <t>013</t>
  </si>
  <si>
    <t xml:space="preserve">97901-1111   </t>
  </si>
  <si>
    <t xml:space="preserve">Zvislá doprava sute a vybúr. hmôt za prvé podlažie                                                                      </t>
  </si>
  <si>
    <t xml:space="preserve">t       </t>
  </si>
  <si>
    <t xml:space="preserve">97901-1121   </t>
  </si>
  <si>
    <t xml:space="preserve">Zvislá doprava sute a vybúr. hmôt za každé ďalšie podlažie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</si>
  <si>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</si>
  <si>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</si>
  <si>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</si>
  <si>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</si>
  <si>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</si>
  <si>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</si>
  <si>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</si>
  <si>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</si>
  <si>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</si>
  <si>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</si>
  <si>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>014</t>
  </si>
  <si>
    <t xml:space="preserve">99899-1112   </t>
  </si>
  <si>
    <t xml:space="preserve">Presun hmôt pre opravy v objektoch výšky do 36 m                                                                        </t>
  </si>
  <si>
    <t xml:space="preserve">99899-1193   </t>
  </si>
  <si>
    <t xml:space="preserve">Príplatok za zväčšený presun do 1000 m               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</si>
  <si>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</si>
  <si>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</si>
  <si>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</si>
  <si>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762 - Konštrukcie tesárske</t>
  </si>
  <si>
    <t>762</t>
  </si>
  <si>
    <t xml:space="preserve">76233-1813   </t>
  </si>
  <si>
    <t xml:space="preserve">Demontáž viazaných konštr. krovov  prier. plocha nad 224 do 288 cm2 / vyrezanie poškodených častí/                      </t>
  </si>
  <si>
    <t>I</t>
  </si>
  <si>
    <t xml:space="preserve">76233-2130   </t>
  </si>
  <si>
    <t xml:space="preserve">Montáž krovov viazaných prierez. plocha nad 224 do 288 cm2                                                              </t>
  </si>
  <si>
    <t xml:space="preserve">76234-2211   </t>
  </si>
  <si>
    <t xml:space="preserve">Montáž latovania do 60 st.rozpätie                                                                                      </t>
  </si>
  <si>
    <t xml:space="preserve">76234-2811   </t>
  </si>
  <si>
    <t xml:space="preserve">Demontáž latovania striech os. vzdial. do 22 cm                                                                         </t>
  </si>
  <si>
    <t xml:space="preserve">76239-5000   </t>
  </si>
  <si>
    <t xml:space="preserve">Spojovacie a ochranné prostriedky k montáži krovov                                                                      </t>
  </si>
  <si>
    <t xml:space="preserve">m3      </t>
  </si>
  <si>
    <t>MAT</t>
  </si>
  <si>
    <t xml:space="preserve">605 120200   </t>
  </si>
  <si>
    <t xml:space="preserve">Rezivo                                                                                                                  </t>
  </si>
  <si>
    <t xml:space="preserve">99876-2204   </t>
  </si>
  <si>
    <t xml:space="preserve">Presun hmôt pre tesárske konštr. v objektoch  výšky do 36 m                                                             </t>
  </si>
  <si>
    <t xml:space="preserve">%       </t>
  </si>
  <si>
    <t xml:space="preserve">99876-2294   </t>
  </si>
  <si>
    <t xml:space="preserve">Prípl. za zväčšený presun do 1000 m pre tesárske konštr.                                                                </t>
  </si>
  <si>
    <t xml:space="preserve">762 - Konštrukcie tesárske  spolu: </t>
  </si>
  <si>
    <t>764 - Konštrukcie klampiarske</t>
  </si>
  <si>
    <t>764</t>
  </si>
  <si>
    <t xml:space="preserve">76421-1203   </t>
  </si>
  <si>
    <t xml:space="preserve">Klamp. Cu pl. zastrešenie hladké z tabúľ 1000 mm nad 45 st.                                                             </t>
  </si>
  <si>
    <t xml:space="preserve">76422-1240   </t>
  </si>
  <si>
    <t xml:space="preserve">Klamp. lemovanie strechy                                                                                                </t>
  </si>
  <si>
    <t xml:space="preserve">76431-1821   </t>
  </si>
  <si>
    <t xml:space="preserve">Klamp. demont. zastrešenia na hl. krytine1000 do 30 st. -25m2                                                           </t>
  </si>
  <si>
    <t xml:space="preserve">76432-1821   </t>
  </si>
  <si>
    <t xml:space="preserve">Klamp. demont. oplechovania strechy                                                                                     </t>
  </si>
  <si>
    <t xml:space="preserve">99876-4204   </t>
  </si>
  <si>
    <t xml:space="preserve">Presun hmôt pre klampiarske konštr. v objektoch  výšky do 36 m                                                          </t>
  </si>
  <si>
    <t xml:space="preserve">99876-4292   </t>
  </si>
  <si>
    <t xml:space="preserve">Prípl. za zväčšený presun do 100 m pre klampiarske konštr.                                                              </t>
  </si>
  <si>
    <t xml:space="preserve">764 - Konštrukcie klampiarske  spolu: </t>
  </si>
  <si>
    <t>765 - Krytiny tvrdé</t>
  </si>
  <si>
    <t>765</t>
  </si>
  <si>
    <t xml:space="preserve">76536-1231   </t>
  </si>
  <si>
    <t xml:space="preserve">Montáž šindľa dreveného                                                                                                 </t>
  </si>
  <si>
    <t xml:space="preserve">628 2E0503   </t>
  </si>
  <si>
    <t xml:space="preserve">Šindeľ drevený, štiepaný / dvojvrstvový/ vrátane všetkých náterov, spojovacieho materiálu                               </t>
  </si>
  <si>
    <t xml:space="preserve">76536-1810   </t>
  </si>
  <si>
    <t xml:space="preserve">Demontáž šindlovej krytiny do sute                                                                                      </t>
  </si>
  <si>
    <t xml:space="preserve">99876-5204   </t>
  </si>
  <si>
    <t xml:space="preserve">Presun hmôt pre krytiny tvrdé na objektoch výšky do 36 m                                                                </t>
  </si>
  <si>
    <t xml:space="preserve">99876-5292   </t>
  </si>
  <si>
    <t xml:space="preserve">Prípl. za zväčšený presun hmôt pre krytiny tvrdé do 100 m                                                               </t>
  </si>
  <si>
    <t xml:space="preserve">765 - Krytiny tvrdé  spolu: </t>
  </si>
  <si>
    <t>783 - Nátery</t>
  </si>
  <si>
    <t>783</t>
  </si>
  <si>
    <t xml:space="preserve">78378-2203   </t>
  </si>
  <si>
    <t xml:space="preserve">Nátery tesárskych konštr. Lastanoxom Q (Bochemit QB-inovovaná náhrada)                                                  </t>
  </si>
  <si>
    <t xml:space="preserve">78378-4203   </t>
  </si>
  <si>
    <t xml:space="preserve">Nátery tesárskych konštr. Pyronitom                                                                                     </t>
  </si>
  <si>
    <t xml:space="preserve">783 - Nátery  spolu: </t>
  </si>
  <si>
    <t xml:space="preserve">PRÁCE A DODÁVKY PSV  spolu: </t>
  </si>
  <si>
    <t>PRÁCE A DODÁVKY M</t>
  </si>
  <si>
    <t>M21 - 155 Elektromontáže</t>
  </si>
  <si>
    <t>921</t>
  </si>
  <si>
    <t xml:space="preserve">21   -       </t>
  </si>
  <si>
    <t xml:space="preserve">Bleskozvod / montáž, demontáž, vrátane revíznej správy/                                                                 </t>
  </si>
  <si>
    <t xml:space="preserve">EUR     </t>
  </si>
  <si>
    <t xml:space="preserve">M21 - 155 Elektromontáže  spolu: </t>
  </si>
  <si>
    <t xml:space="preserve">PRÁCE A DODÁVKY M  spolu: </t>
  </si>
  <si>
    <t>OSTATNÉ</t>
  </si>
  <si>
    <t>OST</t>
  </si>
  <si>
    <t xml:space="preserve">99999-99081  </t>
  </si>
  <si>
    <t xml:space="preserve">kus     </t>
  </si>
  <si>
    <t>U</t>
  </si>
  <si>
    <t xml:space="preserve">99999-99083  </t>
  </si>
  <si>
    <t xml:space="preserve">OSTATNÉ  spolu: </t>
  </si>
  <si>
    <t>Za rozpočet celkom</t>
  </si>
  <si>
    <t>Zlata Macková</t>
  </si>
  <si>
    <t>Stavba :Obnova mestskej veže na Námestí baníkov 1 v Rožňave - 1. etapa / strecha/</t>
  </si>
  <si>
    <t xml:space="preserve">Vybúranie otvoru v strope pre osadenie výlezu / všetky práce s tým súvisiace, vrátane dodávky, doplnenie pôvodného výlezu/                          </t>
  </si>
  <si>
    <t xml:space="preserve">Konzervátorske ošetrenie vrcholovej krycej striešky a baníckeho znaku, makovice                                                   </t>
  </si>
  <si>
    <t xml:space="preserve">Dátum: </t>
  </si>
  <si>
    <t>Príloha č.5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</si>
</sst>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13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righ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2" xfId="28" applyFont="1" applyBorder="1" applyAlignment="1">
      <alignment horizontal="left" vertical="center"/>
    </xf>
    <xf numFmtId="0" fontId="1" fillId="0" borderId="43" xfId="28" applyFont="1" applyBorder="1" applyAlignment="1">
      <alignment horizontal="center" vertical="center"/>
    </xf>
    <xf numFmtId="0" fontId="1" fillId="0" borderId="44" xfId="28" applyFont="1" applyBorder="1" applyAlignment="1">
      <alignment horizontal="left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10" fontId="1" fillId="0" borderId="46" xfId="28" applyNumberFormat="1" applyFont="1" applyBorder="1" applyAlignment="1">
      <alignment horizontal="right" vertical="center"/>
    </xf>
    <xf numFmtId="0" fontId="1" fillId="0" borderId="47" xfId="28" applyFont="1" applyBorder="1" applyAlignment="1">
      <alignment horizontal="left" vertical="center"/>
    </xf>
    <xf numFmtId="0" fontId="1" fillId="0" borderId="45" xfId="28" applyFont="1" applyBorder="1" applyAlignment="1">
      <alignment horizontal="right" vertical="center"/>
    </xf>
    <xf numFmtId="0" fontId="1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0" fontId="1" fillId="0" borderId="49" xfId="28" applyFont="1" applyBorder="1" applyAlignment="1">
      <alignment horizontal="right" vertical="center"/>
    </xf>
    <xf numFmtId="0" fontId="1" fillId="0" borderId="5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1" xfId="28" applyFont="1" applyBorder="1" applyAlignment="1">
      <alignment horizontal="right" vertical="center"/>
    </xf>
    <xf numFmtId="0" fontId="1" fillId="0" borderId="52" xfId="28" applyFont="1" applyBorder="1" applyAlignment="1">
      <alignment horizontal="right" vertical="center"/>
    </xf>
    <xf numFmtId="3" fontId="1" fillId="0" borderId="51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0" fontId="1" fillId="0" borderId="54" xfId="28" applyFont="1" applyBorder="1" applyAlignment="1">
      <alignment horizontal="left" vertical="center"/>
    </xf>
    <xf numFmtId="0" fontId="1" fillId="0" borderId="49" xfId="28" applyFont="1" applyBorder="1" applyAlignment="1">
      <alignment horizontal="center" vertical="center"/>
    </xf>
    <xf numFmtId="0" fontId="1" fillId="0" borderId="55" xfId="28" applyFont="1" applyBorder="1" applyAlignment="1">
      <alignment horizontal="center" vertical="center"/>
    </xf>
    <xf numFmtId="0" fontId="1" fillId="0" borderId="5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5" xfId="28" applyFont="1" applyBorder="1" applyAlignment="1">
      <alignment horizontal="left" vertical="center"/>
    </xf>
    <xf numFmtId="0" fontId="3" fillId="0" borderId="57" xfId="28" applyFont="1" applyBorder="1" applyAlignment="1">
      <alignment horizontal="center" vertical="center"/>
    </xf>
    <xf numFmtId="0" fontId="3" fillId="0" borderId="58" xfId="28" applyFont="1" applyBorder="1" applyAlignment="1">
      <alignment horizontal="center" vertical="center"/>
    </xf>
    <xf numFmtId="0" fontId="1" fillId="0" borderId="59" xfId="28" applyFont="1" applyBorder="1" applyAlignment="1">
      <alignment horizontal="left" vertical="center"/>
    </xf>
    <xf numFmtId="182" fontId="1" fillId="0" borderId="60" xfId="28" applyNumberFormat="1" applyFont="1" applyBorder="1" applyAlignment="1">
      <alignment horizontal="right" vertical="center"/>
    </xf>
    <xf numFmtId="0" fontId="1" fillId="0" borderId="47" xfId="28" applyFont="1" applyBorder="1" applyAlignment="1">
      <alignment horizontal="right" vertical="center"/>
    </xf>
    <xf numFmtId="0" fontId="1" fillId="0" borderId="61" xfId="28" applyNumberFormat="1" applyFont="1" applyBorder="1" applyAlignment="1">
      <alignment horizontal="left" vertical="center"/>
    </xf>
    <xf numFmtId="10" fontId="1" fillId="0" borderId="27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2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6" xfId="28" applyFont="1" applyBorder="1" applyAlignment="1">
      <alignment horizontal="right" vertical="center"/>
    </xf>
    <xf numFmtId="0" fontId="1" fillId="0" borderId="29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63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4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6" xfId="28" applyNumberFormat="1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8" xfId="28" applyNumberFormat="1" applyFont="1" applyBorder="1" applyAlignment="1">
      <alignment horizontal="right" vertical="center"/>
    </xf>
    <xf numFmtId="3" fontId="1" fillId="0" borderId="3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3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44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14" fontId="1" fillId="0" borderId="72" xfId="28" applyNumberFormat="1" applyFont="1" applyBorder="1" applyAlignment="1">
      <alignment horizontal="left" vertical="center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TEXT" xfId="29"/>
    <cellStyle name="Text upozornění" xfId="30"/>
    <cellStyle name="TEXT1" xfId="3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31" workbookViewId="0">
      <selection activeCell="L8" sqref="L8"/>
    </sheetView>
  </sheetViews>
  <sheetFormatPr defaultRowHeight="12.75"/>
  <cols>
    <col min="1" max="1" width="0.7109375" style="80" customWidth="1"/>
    <col min="2" max="2" width="3.7109375" style="80" customWidth="1"/>
    <col min="3" max="3" width="6.85546875" style="80" customWidth="1"/>
    <col min="4" max="6" width="14" style="80" customWidth="1"/>
    <col min="7" max="7" width="3.85546875" style="80" customWidth="1"/>
    <col min="8" max="8" width="17.7109375" style="80" customWidth="1"/>
    <col min="9" max="9" width="8.7109375" style="80" customWidth="1"/>
    <col min="10" max="10" width="14" style="80" customWidth="1"/>
    <col min="11" max="11" width="2.28515625" style="80" customWidth="1"/>
    <col min="12" max="12" width="6.85546875" style="80" customWidth="1"/>
    <col min="13" max="23" width="9.140625" style="80"/>
    <col min="24" max="25" width="5.7109375" style="80" customWidth="1"/>
    <col min="26" max="26" width="6.5703125" style="80" customWidth="1"/>
    <col min="27" max="27" width="21.42578125" style="80" customWidth="1"/>
    <col min="28" max="28" width="4.28515625" style="80" customWidth="1"/>
    <col min="29" max="29" width="8.28515625" style="80" customWidth="1"/>
    <col min="30" max="30" width="8.7109375" style="80" customWidth="1"/>
    <col min="31" max="16384" width="9.140625" style="80"/>
  </cols>
  <sheetData>
    <row r="1" spans="2:30" ht="28.5" customHeight="1" thickBot="1">
      <c r="B1" s="81"/>
      <c r="C1" s="81"/>
      <c r="D1" s="81"/>
      <c r="F1" s="106" t="str">
        <f>CONCATENATE(AA2," ",AB2," ",AC2," ",AD2)</f>
        <v xml:space="preserve">Krycí list rozpočtu v EUR  </v>
      </c>
      <c r="G1" s="81"/>
      <c r="H1" s="81"/>
      <c r="I1" s="81"/>
      <c r="J1" s="81" t="s">
        <v>248</v>
      </c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</row>
    <row r="2" spans="2:30" ht="18" customHeight="1" thickTop="1">
      <c r="B2" s="22"/>
      <c r="C2" s="23" t="s">
        <v>244</v>
      </c>
      <c r="D2" s="23"/>
      <c r="E2" s="23"/>
      <c r="F2" s="23"/>
      <c r="G2" s="24"/>
      <c r="H2" s="23"/>
      <c r="I2" s="23"/>
      <c r="J2" s="25"/>
      <c r="Z2" s="103" t="s">
        <v>9</v>
      </c>
      <c r="AA2" s="104" t="s">
        <v>10</v>
      </c>
      <c r="AB2" s="104" t="s">
        <v>102</v>
      </c>
      <c r="AC2" s="104"/>
      <c r="AD2" s="105"/>
    </row>
    <row r="3" spans="2:30" ht="18" customHeight="1">
      <c r="B3" s="26"/>
      <c r="C3" s="27"/>
      <c r="D3" s="27"/>
      <c r="E3" s="27"/>
      <c r="F3" s="27"/>
      <c r="G3" s="28" t="s">
        <v>103</v>
      </c>
      <c r="H3" s="27"/>
      <c r="I3" s="27"/>
      <c r="J3" s="29"/>
      <c r="Z3" s="103" t="s">
        <v>12</v>
      </c>
      <c r="AA3" s="104" t="s">
        <v>13</v>
      </c>
      <c r="AB3" s="104" t="s">
        <v>11</v>
      </c>
      <c r="AC3" s="104" t="s">
        <v>14</v>
      </c>
      <c r="AD3" s="105" t="s">
        <v>15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3" t="s">
        <v>16</v>
      </c>
      <c r="AA4" s="104" t="s">
        <v>17</v>
      </c>
      <c r="AB4" s="104" t="s">
        <v>11</v>
      </c>
      <c r="AC4" s="104"/>
      <c r="AD4" s="105"/>
    </row>
    <row r="5" spans="2:30" ht="18" customHeight="1" thickBot="1">
      <c r="B5" s="34"/>
      <c r="C5" s="36" t="s">
        <v>18</v>
      </c>
      <c r="D5" s="36"/>
      <c r="E5" s="36" t="s">
        <v>19</v>
      </c>
      <c r="F5" s="35"/>
      <c r="G5" s="35" t="s">
        <v>20</v>
      </c>
      <c r="H5" s="36"/>
      <c r="I5" s="35" t="s">
        <v>21</v>
      </c>
      <c r="J5" s="140"/>
      <c r="Z5" s="103" t="s">
        <v>22</v>
      </c>
      <c r="AA5" s="104" t="s">
        <v>13</v>
      </c>
      <c r="AB5" s="104" t="s">
        <v>11</v>
      </c>
      <c r="AC5" s="104" t="s">
        <v>14</v>
      </c>
      <c r="AD5" s="105" t="s">
        <v>15</v>
      </c>
    </row>
    <row r="6" spans="2:30" ht="18" customHeight="1" thickTop="1">
      <c r="B6" s="22"/>
      <c r="C6" s="23" t="s">
        <v>1</v>
      </c>
      <c r="D6" s="23" t="s">
        <v>104</v>
      </c>
      <c r="E6" s="23"/>
      <c r="F6" s="23"/>
      <c r="G6" s="23" t="s">
        <v>23</v>
      </c>
      <c r="H6" s="23"/>
      <c r="I6" s="23"/>
      <c r="J6" s="25"/>
    </row>
    <row r="7" spans="2:30" ht="18" customHeight="1">
      <c r="B7" s="37"/>
      <c r="C7" s="38"/>
      <c r="D7" s="39" t="s">
        <v>105</v>
      </c>
      <c r="E7" s="39"/>
      <c r="F7" s="39"/>
      <c r="G7" s="39" t="s">
        <v>24</v>
      </c>
      <c r="H7" s="39"/>
      <c r="I7" s="39"/>
      <c r="J7" s="40"/>
    </row>
    <row r="8" spans="2:30" ht="18" customHeight="1">
      <c r="B8" s="26"/>
      <c r="C8" s="27" t="s">
        <v>0</v>
      </c>
      <c r="D8" s="27"/>
      <c r="E8" s="27"/>
      <c r="F8" s="27"/>
      <c r="G8" s="27" t="s">
        <v>23</v>
      </c>
      <c r="H8" s="27"/>
      <c r="I8" s="27"/>
      <c r="J8" s="29"/>
    </row>
    <row r="9" spans="2:30" ht="18" customHeight="1">
      <c r="B9" s="30"/>
      <c r="C9" s="32"/>
      <c r="D9" s="31" t="s">
        <v>105</v>
      </c>
      <c r="E9" s="31"/>
      <c r="F9" s="31"/>
      <c r="G9" s="39" t="s">
        <v>24</v>
      </c>
      <c r="H9" s="31"/>
      <c r="I9" s="31"/>
      <c r="J9" s="33"/>
    </row>
    <row r="10" spans="2:30" ht="18" customHeight="1">
      <c r="B10" s="26"/>
      <c r="C10" s="27" t="s">
        <v>25</v>
      </c>
      <c r="D10" s="27"/>
      <c r="E10" s="27"/>
      <c r="F10" s="27"/>
      <c r="G10" s="27" t="s">
        <v>23</v>
      </c>
      <c r="H10" s="27"/>
      <c r="I10" s="27"/>
      <c r="J10" s="29"/>
    </row>
    <row r="11" spans="2:30" ht="18" customHeight="1" thickBot="1">
      <c r="B11" s="41"/>
      <c r="C11" s="42"/>
      <c r="D11" s="42" t="s">
        <v>105</v>
      </c>
      <c r="E11" s="42"/>
      <c r="F11" s="42"/>
      <c r="G11" s="42" t="s">
        <v>24</v>
      </c>
      <c r="H11" s="42"/>
      <c r="I11" s="42"/>
      <c r="J11" s="43"/>
    </row>
    <row r="12" spans="2:30" ht="18" customHeight="1" thickTop="1">
      <c r="B12" s="92">
        <v>1</v>
      </c>
      <c r="C12" s="23" t="s">
        <v>106</v>
      </c>
      <c r="D12" s="23"/>
      <c r="E12" s="23"/>
      <c r="F12" s="109">
        <f>IF(B12&lt;&gt;0,ROUND($J$31/B12,0),0)</f>
        <v>0</v>
      </c>
      <c r="G12" s="24">
        <v>1</v>
      </c>
      <c r="H12" s="23" t="s">
        <v>109</v>
      </c>
      <c r="I12" s="23"/>
      <c r="J12" s="112">
        <f>IF(G12&lt;&gt;0,ROUND($J$31/G12,0),0)</f>
        <v>0</v>
      </c>
    </row>
    <row r="13" spans="2:30" ht="18" customHeight="1">
      <c r="B13" s="93">
        <v>1</v>
      </c>
      <c r="C13" s="39" t="s">
        <v>107</v>
      </c>
      <c r="D13" s="39"/>
      <c r="E13" s="39"/>
      <c r="F13" s="110">
        <f>IF(B13&lt;&gt;0,ROUND($J$31/B13,0),0)</f>
        <v>0</v>
      </c>
      <c r="G13" s="38"/>
      <c r="H13" s="39"/>
      <c r="I13" s="39"/>
      <c r="J13" s="113">
        <f>IF(G13&lt;&gt;0,ROUND($J$31/G13,0),0)</f>
        <v>0</v>
      </c>
    </row>
    <row r="14" spans="2:30" ht="18" customHeight="1" thickBot="1">
      <c r="B14" s="94">
        <v>1</v>
      </c>
      <c r="C14" s="42" t="s">
        <v>108</v>
      </c>
      <c r="D14" s="42"/>
      <c r="E14" s="42"/>
      <c r="F14" s="111">
        <f>IF(B14&lt;&gt;0,ROUND($J$31/B14,0),0)</f>
        <v>0</v>
      </c>
      <c r="G14" s="95"/>
      <c r="H14" s="42"/>
      <c r="I14" s="42"/>
      <c r="J14" s="114">
        <f>IF(G14&lt;&gt;0,ROUND($J$31/G14,0),0)</f>
        <v>0</v>
      </c>
    </row>
    <row r="15" spans="2:30" ht="18" customHeight="1" thickTop="1">
      <c r="B15" s="83" t="s">
        <v>26</v>
      </c>
      <c r="C15" s="45" t="s">
        <v>27</v>
      </c>
      <c r="D15" s="46" t="s">
        <v>28</v>
      </c>
      <c r="E15" s="46" t="s">
        <v>29</v>
      </c>
      <c r="F15" s="47" t="s">
        <v>30</v>
      </c>
      <c r="G15" s="83" t="s">
        <v>31</v>
      </c>
      <c r="H15" s="48" t="s">
        <v>32</v>
      </c>
      <c r="I15" s="49"/>
      <c r="J15" s="50"/>
    </row>
    <row r="16" spans="2:30" ht="18" customHeight="1">
      <c r="B16" s="51">
        <v>1</v>
      </c>
      <c r="C16" s="52" t="s">
        <v>33</v>
      </c>
      <c r="D16" s="125">
        <f>Prehlad!H33</f>
        <v>0</v>
      </c>
      <c r="E16" s="125">
        <f>Prehlad!I33</f>
        <v>0</v>
      </c>
      <c r="F16" s="126">
        <f>D16+E16</f>
        <v>0</v>
      </c>
      <c r="G16" s="51">
        <v>6</v>
      </c>
      <c r="H16" s="53" t="s">
        <v>110</v>
      </c>
      <c r="I16" s="88"/>
      <c r="J16" s="126">
        <v>0</v>
      </c>
    </row>
    <row r="17" spans="2:10" ht="18" customHeight="1">
      <c r="B17" s="54">
        <v>2</v>
      </c>
      <c r="C17" s="55" t="s">
        <v>34</v>
      </c>
      <c r="D17" s="127">
        <f>Prehlad!H69</f>
        <v>0</v>
      </c>
      <c r="E17" s="127">
        <f>Prehlad!I69</f>
        <v>0</v>
      </c>
      <c r="F17" s="126">
        <f>D17+E17</f>
        <v>0</v>
      </c>
      <c r="G17" s="54">
        <v>7</v>
      </c>
      <c r="H17" s="56" t="s">
        <v>111</v>
      </c>
      <c r="I17" s="27"/>
      <c r="J17" s="128">
        <v>0</v>
      </c>
    </row>
    <row r="18" spans="2:10" ht="18" customHeight="1">
      <c r="B18" s="54">
        <v>3</v>
      </c>
      <c r="C18" s="55" t="s">
        <v>35</v>
      </c>
      <c r="D18" s="127">
        <f>Prehlad!H76</f>
        <v>0</v>
      </c>
      <c r="E18" s="127">
        <f>Prehlad!I76</f>
        <v>0</v>
      </c>
      <c r="F18" s="126">
        <f>D18+E18</f>
        <v>0</v>
      </c>
      <c r="G18" s="54">
        <v>8</v>
      </c>
      <c r="H18" s="56" t="s">
        <v>112</v>
      </c>
      <c r="I18" s="27"/>
      <c r="J18" s="128">
        <v>0</v>
      </c>
    </row>
    <row r="19" spans="2:10" ht="18" customHeight="1" thickBot="1">
      <c r="B19" s="54">
        <v>4</v>
      </c>
      <c r="C19" s="55" t="s">
        <v>36</v>
      </c>
      <c r="D19" s="127"/>
      <c r="E19" s="127"/>
      <c r="F19" s="129">
        <f>D19+E19</f>
        <v>0</v>
      </c>
      <c r="G19" s="54">
        <v>9</v>
      </c>
      <c r="H19" s="56" t="s">
        <v>2</v>
      </c>
      <c r="I19" s="27"/>
      <c r="J19" s="128">
        <v>0</v>
      </c>
    </row>
    <row r="20" spans="2:10" ht="18" customHeight="1" thickBot="1">
      <c r="B20" s="57">
        <v>5</v>
      </c>
      <c r="C20" s="58" t="s">
        <v>37</v>
      </c>
      <c r="D20" s="130">
        <f>SUM(D16:D19)</f>
        <v>0</v>
      </c>
      <c r="E20" s="131">
        <f>SUM(E16:E19)</f>
        <v>0</v>
      </c>
      <c r="F20" s="132">
        <f>SUM(F16:F19)</f>
        <v>0</v>
      </c>
      <c r="G20" s="59">
        <v>10</v>
      </c>
      <c r="I20" s="87" t="s">
        <v>38</v>
      </c>
      <c r="J20" s="132">
        <f>SUM(J16:J19)</f>
        <v>0</v>
      </c>
    </row>
    <row r="21" spans="2:10" ht="18" customHeight="1" thickTop="1">
      <c r="B21" s="83" t="s">
        <v>39</v>
      </c>
      <c r="C21" s="82"/>
      <c r="D21" s="49" t="s">
        <v>40</v>
      </c>
      <c r="E21" s="49"/>
      <c r="F21" s="50"/>
      <c r="G21" s="83" t="s">
        <v>41</v>
      </c>
      <c r="H21" s="48" t="s">
        <v>42</v>
      </c>
      <c r="I21" s="49"/>
      <c r="J21" s="50"/>
    </row>
    <row r="22" spans="2:10" ht="18" customHeight="1">
      <c r="B22" s="51">
        <v>11</v>
      </c>
      <c r="C22" s="53" t="s">
        <v>113</v>
      </c>
      <c r="D22" s="89" t="s">
        <v>2</v>
      </c>
      <c r="E22" s="91">
        <v>0</v>
      </c>
      <c r="F22" s="126">
        <v>0</v>
      </c>
      <c r="G22" s="54">
        <v>16</v>
      </c>
      <c r="H22" s="56" t="s">
        <v>43</v>
      </c>
      <c r="I22" s="60"/>
      <c r="J22" s="128"/>
    </row>
    <row r="23" spans="2:10" ht="18" customHeight="1">
      <c r="B23" s="54">
        <v>12</v>
      </c>
      <c r="C23" s="56" t="s">
        <v>114</v>
      </c>
      <c r="D23" s="90"/>
      <c r="E23" s="61">
        <v>0</v>
      </c>
      <c r="F23" s="128">
        <v>0</v>
      </c>
      <c r="G23" s="54">
        <v>17</v>
      </c>
      <c r="H23" s="56" t="s">
        <v>116</v>
      </c>
      <c r="I23" s="60"/>
      <c r="J23" s="128">
        <v>0</v>
      </c>
    </row>
    <row r="24" spans="2:10" ht="18" customHeight="1">
      <c r="B24" s="54">
        <v>13</v>
      </c>
      <c r="C24" s="56" t="s">
        <v>115</v>
      </c>
      <c r="D24" s="90"/>
      <c r="E24" s="61">
        <v>0</v>
      </c>
      <c r="F24" s="128">
        <v>0</v>
      </c>
      <c r="G24" s="54">
        <v>18</v>
      </c>
      <c r="H24" s="56" t="s">
        <v>117</v>
      </c>
      <c r="I24" s="60"/>
      <c r="J24" s="128">
        <v>0</v>
      </c>
    </row>
    <row r="25" spans="2:10" ht="18" customHeight="1" thickBot="1">
      <c r="B25" s="54">
        <v>14</v>
      </c>
      <c r="C25" s="56" t="s">
        <v>2</v>
      </c>
      <c r="D25" s="90"/>
      <c r="E25" s="61">
        <v>0</v>
      </c>
      <c r="F25" s="128">
        <v>0</v>
      </c>
      <c r="G25" s="54">
        <v>19</v>
      </c>
      <c r="H25" s="56" t="s">
        <v>2</v>
      </c>
      <c r="I25" s="60"/>
      <c r="J25" s="128">
        <v>0</v>
      </c>
    </row>
    <row r="26" spans="2:10" ht="18" customHeight="1" thickBot="1">
      <c r="B26" s="57">
        <v>15</v>
      </c>
      <c r="C26" s="62"/>
      <c r="D26" s="63"/>
      <c r="E26" s="63" t="s">
        <v>44</v>
      </c>
      <c r="F26" s="132">
        <f>SUM(F22:F25)</f>
        <v>0</v>
      </c>
      <c r="G26" s="57">
        <v>20</v>
      </c>
      <c r="H26" s="62"/>
      <c r="I26" s="63" t="s">
        <v>45</v>
      </c>
      <c r="J26" s="132">
        <f>SUM(J22:J25)</f>
        <v>0</v>
      </c>
    </row>
    <row r="27" spans="2:10" ht="18" customHeight="1" thickTop="1">
      <c r="B27" s="64"/>
      <c r="C27" s="65" t="s">
        <v>46</v>
      </c>
      <c r="D27" s="66"/>
      <c r="E27" s="67" t="s">
        <v>47</v>
      </c>
      <c r="F27" s="68"/>
      <c r="G27" s="83" t="s">
        <v>48</v>
      </c>
      <c r="H27" s="48" t="s">
        <v>49</v>
      </c>
      <c r="I27" s="49"/>
      <c r="J27" s="50"/>
    </row>
    <row r="28" spans="2:10" ht="18" customHeight="1">
      <c r="B28" s="69"/>
      <c r="C28" s="70" t="s">
        <v>243</v>
      </c>
      <c r="D28" s="71"/>
      <c r="E28" s="72"/>
      <c r="F28" s="68"/>
      <c r="G28" s="51">
        <v>21</v>
      </c>
      <c r="H28" s="53"/>
      <c r="I28" s="73" t="s">
        <v>50</v>
      </c>
      <c r="J28" s="126">
        <f>ROUND(F20,2)+J20+F26+J26</f>
        <v>0</v>
      </c>
    </row>
    <row r="29" spans="2:10" ht="18" customHeight="1">
      <c r="B29" s="69"/>
      <c r="C29" s="71" t="s">
        <v>51</v>
      </c>
      <c r="D29" s="71"/>
      <c r="E29" s="74"/>
      <c r="F29" s="68"/>
      <c r="G29" s="54">
        <v>22</v>
      </c>
      <c r="H29" s="56" t="s">
        <v>118</v>
      </c>
      <c r="I29" s="133">
        <f>J28-I30</f>
        <v>0</v>
      </c>
      <c r="J29" s="128">
        <f>ROUND((I29*20)/100,2)</f>
        <v>0</v>
      </c>
    </row>
    <row r="30" spans="2:10" ht="18" customHeight="1" thickBot="1">
      <c r="B30" s="26"/>
      <c r="C30" s="27" t="s">
        <v>52</v>
      </c>
      <c r="D30" s="27"/>
      <c r="E30" s="74"/>
      <c r="F30" s="68"/>
      <c r="G30" s="54">
        <v>23</v>
      </c>
      <c r="H30" s="56" t="s">
        <v>119</v>
      </c>
      <c r="I30" s="133">
        <f>SUMIF(Prehlad!O11:O9999,0,Prehlad!J11:J9999)</f>
        <v>0</v>
      </c>
      <c r="J30" s="128">
        <f>ROUND((I30*0)/100,1)</f>
        <v>0</v>
      </c>
    </row>
    <row r="31" spans="2:10" ht="18" customHeight="1" thickBot="1">
      <c r="B31" s="69"/>
      <c r="C31" s="71"/>
      <c r="D31" s="71"/>
      <c r="E31" s="74"/>
      <c r="F31" s="68"/>
      <c r="G31" s="57">
        <v>24</v>
      </c>
      <c r="H31" s="62"/>
      <c r="I31" s="63" t="s">
        <v>53</v>
      </c>
      <c r="J31" s="132">
        <f>SUM(J28:J30)</f>
        <v>0</v>
      </c>
    </row>
    <row r="32" spans="2:10" ht="18" customHeight="1" thickTop="1" thickBot="1">
      <c r="B32" s="64"/>
      <c r="C32" s="71"/>
      <c r="D32" s="68"/>
      <c r="E32" s="75"/>
      <c r="F32" s="68"/>
      <c r="G32" s="84" t="s">
        <v>54</v>
      </c>
      <c r="H32" s="85" t="s">
        <v>120</v>
      </c>
      <c r="I32" s="44"/>
      <c r="J32" s="86">
        <v>0</v>
      </c>
    </row>
    <row r="33" spans="2:10" ht="18" customHeight="1" thickTop="1">
      <c r="B33" s="76"/>
      <c r="C33" s="77"/>
      <c r="D33" s="65" t="s">
        <v>55</v>
      </c>
      <c r="E33" s="77"/>
      <c r="F33" s="77"/>
      <c r="G33" s="77"/>
      <c r="H33" s="77" t="s">
        <v>56</v>
      </c>
      <c r="I33" s="77"/>
      <c r="J33" s="78"/>
    </row>
    <row r="34" spans="2:10" ht="18" customHeight="1">
      <c r="B34" s="69"/>
      <c r="C34" s="70"/>
      <c r="D34" s="71"/>
      <c r="E34" s="71"/>
      <c r="F34" s="70"/>
      <c r="G34" s="71"/>
      <c r="H34" s="71"/>
      <c r="I34" s="71"/>
      <c r="J34" s="79"/>
    </row>
    <row r="35" spans="2:10" ht="18" customHeight="1">
      <c r="B35" s="69"/>
      <c r="C35" s="71" t="s">
        <v>51</v>
      </c>
      <c r="D35" s="71"/>
      <c r="E35" s="71"/>
      <c r="F35" s="70"/>
      <c r="G35" s="71" t="s">
        <v>51</v>
      </c>
      <c r="H35" s="71"/>
      <c r="I35" s="71"/>
      <c r="J35" s="79"/>
    </row>
    <row r="36" spans="2:10" ht="18" customHeight="1">
      <c r="B36" s="26"/>
      <c r="C36" s="27" t="s">
        <v>52</v>
      </c>
      <c r="D36" s="27"/>
      <c r="E36" s="27"/>
      <c r="F36" s="28"/>
      <c r="G36" s="27" t="s">
        <v>52</v>
      </c>
      <c r="H36" s="27"/>
      <c r="I36" s="27"/>
      <c r="J36" s="29"/>
    </row>
    <row r="37" spans="2:10" ht="18" customHeight="1">
      <c r="B37" s="69"/>
      <c r="C37" s="71" t="s">
        <v>47</v>
      </c>
      <c r="D37" s="71"/>
      <c r="E37" s="71"/>
      <c r="F37" s="70"/>
      <c r="G37" s="71" t="s">
        <v>47</v>
      </c>
      <c r="H37" s="71"/>
      <c r="I37" s="71"/>
      <c r="J37" s="79"/>
    </row>
    <row r="38" spans="2:10" ht="18" customHeight="1">
      <c r="B38" s="69"/>
      <c r="C38" s="71"/>
      <c r="D38" s="71"/>
      <c r="E38" s="71"/>
      <c r="F38" s="71"/>
      <c r="G38" s="71"/>
      <c r="H38" s="71"/>
      <c r="I38" s="71"/>
      <c r="J38" s="79"/>
    </row>
    <row r="39" spans="2:10" ht="18" customHeight="1">
      <c r="B39" s="69"/>
      <c r="C39" s="71"/>
      <c r="D39" s="71"/>
      <c r="E39" s="71"/>
      <c r="F39" s="71"/>
      <c r="G39" s="71"/>
      <c r="H39" s="71"/>
      <c r="I39" s="71"/>
      <c r="J39" s="79"/>
    </row>
    <row r="40" spans="2:10" ht="18" customHeight="1">
      <c r="B40" s="69"/>
      <c r="C40" s="71"/>
      <c r="D40" s="71"/>
      <c r="E40" s="71"/>
      <c r="F40" s="71"/>
      <c r="G40" s="71"/>
      <c r="H40" s="71"/>
      <c r="I40" s="71"/>
      <c r="J40" s="79"/>
    </row>
    <row r="41" spans="2:10" ht="18" customHeight="1" thickBot="1">
      <c r="B41" s="41"/>
      <c r="C41" s="42"/>
      <c r="D41" s="42"/>
      <c r="E41" s="42"/>
      <c r="F41" s="42"/>
      <c r="G41" s="42"/>
      <c r="H41" s="42"/>
      <c r="I41" s="42"/>
      <c r="J41" s="43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showGridLines="0" workbookViewId="0">
      <pane ySplit="10" topLeftCell="A29" activePane="bottomLeft" state="frozen"/>
      <selection pane="bottomLeft"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99</v>
      </c>
      <c r="C1" s="1"/>
      <c r="E1" s="21" t="s">
        <v>100</v>
      </c>
      <c r="F1" s="1"/>
      <c r="G1" s="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</row>
    <row r="2" spans="1:30">
      <c r="A2" s="21" t="s">
        <v>57</v>
      </c>
      <c r="C2" s="1"/>
      <c r="E2" s="21" t="s">
        <v>101</v>
      </c>
      <c r="F2" s="1"/>
      <c r="G2" s="1"/>
      <c r="Z2" s="103" t="s">
        <v>9</v>
      </c>
      <c r="AA2" s="104" t="s">
        <v>58</v>
      </c>
      <c r="AB2" s="104" t="s">
        <v>102</v>
      </c>
      <c r="AC2" s="104"/>
      <c r="AD2" s="105"/>
    </row>
    <row r="3" spans="1:30">
      <c r="A3" s="21" t="s">
        <v>59</v>
      </c>
      <c r="C3" s="1"/>
      <c r="E3" s="21" t="s">
        <v>247</v>
      </c>
      <c r="F3" s="1"/>
      <c r="G3" s="1"/>
      <c r="Z3" s="103" t="s">
        <v>12</v>
      </c>
      <c r="AA3" s="104" t="s">
        <v>60</v>
      </c>
      <c r="AB3" s="104" t="s">
        <v>11</v>
      </c>
      <c r="AC3" s="104" t="s">
        <v>14</v>
      </c>
      <c r="AD3" s="105" t="s">
        <v>15</v>
      </c>
    </row>
    <row r="4" spans="1:30">
      <c r="B4" s="1"/>
      <c r="C4" s="1"/>
      <c r="D4" s="1"/>
      <c r="E4" s="1"/>
      <c r="F4" s="1"/>
      <c r="G4" s="1"/>
      <c r="Z4" s="103" t="s">
        <v>16</v>
      </c>
      <c r="AA4" s="104" t="s">
        <v>61</v>
      </c>
      <c r="AB4" s="104" t="s">
        <v>11</v>
      </c>
      <c r="AC4" s="104"/>
      <c r="AD4" s="105"/>
    </row>
    <row r="5" spans="1:30">
      <c r="A5" s="21" t="s">
        <v>244</v>
      </c>
      <c r="B5" s="1"/>
      <c r="C5" s="1"/>
      <c r="D5" s="1"/>
      <c r="E5" s="1"/>
      <c r="F5" s="1"/>
      <c r="G5" s="1"/>
      <c r="Z5" s="103" t="s">
        <v>22</v>
      </c>
      <c r="AA5" s="104" t="s">
        <v>60</v>
      </c>
      <c r="AB5" s="104" t="s">
        <v>11</v>
      </c>
      <c r="AC5" s="104" t="s">
        <v>14</v>
      </c>
      <c r="AD5" s="105" t="s">
        <v>15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62</v>
      </c>
      <c r="B9" s="10" t="s">
        <v>63</v>
      </c>
      <c r="C9" s="10" t="s">
        <v>64</v>
      </c>
      <c r="D9" s="10" t="s">
        <v>65</v>
      </c>
      <c r="E9" s="18" t="s">
        <v>66</v>
      </c>
      <c r="F9" s="19" t="s">
        <v>67</v>
      </c>
      <c r="G9" s="1"/>
    </row>
    <row r="10" spans="1:30" ht="13.5" thickBot="1">
      <c r="A10" s="14"/>
      <c r="B10" s="15" t="s">
        <v>68</v>
      </c>
      <c r="C10" s="15" t="s">
        <v>29</v>
      </c>
      <c r="D10" s="15"/>
      <c r="E10" s="15" t="s">
        <v>65</v>
      </c>
      <c r="F10" s="20" t="s">
        <v>65</v>
      </c>
      <c r="G10" s="108" t="s">
        <v>69</v>
      </c>
    </row>
    <row r="11" spans="1:30" ht="13.5" thickTop="1"/>
    <row r="12" spans="1:30">
      <c r="A12" s="1" t="s">
        <v>122</v>
      </c>
      <c r="B12" s="6">
        <f>Prehlad!H31</f>
        <v>0</v>
      </c>
      <c r="C12" s="6">
        <f>Prehlad!I31</f>
        <v>0</v>
      </c>
      <c r="D12" s="6">
        <f>Prehlad!J31</f>
        <v>0</v>
      </c>
      <c r="E12" s="7">
        <f>Prehlad!L31</f>
        <v>1.8274550000000003</v>
      </c>
      <c r="F12" s="5">
        <f>Prehlad!N31</f>
        <v>0</v>
      </c>
      <c r="G12" s="5">
        <f>Prehlad!W31</f>
        <v>0</v>
      </c>
    </row>
    <row r="13" spans="1:30">
      <c r="A13" s="1" t="s">
        <v>166</v>
      </c>
      <c r="B13" s="6">
        <f>Prehlad!H33</f>
        <v>0</v>
      </c>
      <c r="C13" s="6">
        <f>Prehlad!I33</f>
        <v>0</v>
      </c>
      <c r="D13" s="6">
        <f>Prehlad!J33</f>
        <v>0</v>
      </c>
      <c r="E13" s="7">
        <f>Prehlad!L33</f>
        <v>1.8274550000000003</v>
      </c>
      <c r="F13" s="5">
        <f>Prehlad!N33</f>
        <v>0</v>
      </c>
      <c r="G13" s="5">
        <f>Prehlad!W33</f>
        <v>0</v>
      </c>
    </row>
    <row r="15" spans="1:30">
      <c r="A15" s="1" t="s">
        <v>168</v>
      </c>
      <c r="B15" s="6">
        <f>Prehlad!H45</f>
        <v>0</v>
      </c>
      <c r="C15" s="6">
        <f>Prehlad!I45</f>
        <v>0</v>
      </c>
      <c r="D15" s="6">
        <f>Prehlad!J45</f>
        <v>0</v>
      </c>
      <c r="E15" s="7">
        <f>Prehlad!L45</f>
        <v>1.9179156000000002</v>
      </c>
      <c r="F15" s="5">
        <f>Prehlad!N45</f>
        <v>2.4820000000000002</v>
      </c>
      <c r="G15" s="5">
        <f>Prehlad!W45</f>
        <v>0</v>
      </c>
    </row>
    <row r="16" spans="1:30">
      <c r="A16" s="1" t="s">
        <v>191</v>
      </c>
      <c r="B16" s="6">
        <f>Prehlad!H54</f>
        <v>0</v>
      </c>
      <c r="C16" s="6">
        <f>Prehlad!I54</f>
        <v>0</v>
      </c>
      <c r="D16" s="6">
        <f>Prehlad!J54</f>
        <v>0</v>
      </c>
      <c r="E16" s="7">
        <f>Prehlad!L54</f>
        <v>0.29050799999999999</v>
      </c>
      <c r="F16" s="5">
        <f>Prehlad!N54</f>
        <v>0.21560000000000001</v>
      </c>
      <c r="G16" s="5">
        <f>Prehlad!W54</f>
        <v>0</v>
      </c>
    </row>
    <row r="17" spans="1:7">
      <c r="A17" s="1" t="s">
        <v>206</v>
      </c>
      <c r="B17" s="6">
        <f>Prehlad!H62</f>
        <v>0</v>
      </c>
      <c r="C17" s="6">
        <f>Prehlad!I62</f>
        <v>0</v>
      </c>
      <c r="D17" s="6">
        <f>Prehlad!J62</f>
        <v>0</v>
      </c>
      <c r="E17" s="7">
        <f>Prehlad!L62</f>
        <v>7.6999999999999999E-2</v>
      </c>
      <c r="F17" s="5">
        <f>Prehlad!N62</f>
        <v>2.7719999999999998</v>
      </c>
      <c r="G17" s="5">
        <f>Prehlad!W62</f>
        <v>0</v>
      </c>
    </row>
    <row r="18" spans="1:7">
      <c r="A18" s="1" t="s">
        <v>219</v>
      </c>
      <c r="B18" s="6">
        <f>Prehlad!H67</f>
        <v>0</v>
      </c>
      <c r="C18" s="6">
        <f>Prehlad!I67</f>
        <v>0</v>
      </c>
      <c r="D18" s="6">
        <f>Prehlad!J67</f>
        <v>0</v>
      </c>
      <c r="E18" s="7">
        <f>Prehlad!L67</f>
        <v>0.19095000000000001</v>
      </c>
      <c r="F18" s="5">
        <f>Prehlad!N67</f>
        <v>0</v>
      </c>
      <c r="G18" s="5">
        <f>Prehlad!W67</f>
        <v>0</v>
      </c>
    </row>
    <row r="19" spans="1:7">
      <c r="A19" s="1" t="s">
        <v>226</v>
      </c>
      <c r="B19" s="6">
        <f>Prehlad!H69</f>
        <v>0</v>
      </c>
      <c r="C19" s="6">
        <f>Prehlad!I69</f>
        <v>0</v>
      </c>
      <c r="D19" s="6">
        <f>Prehlad!J69</f>
        <v>0</v>
      </c>
      <c r="E19" s="7">
        <f>Prehlad!L69</f>
        <v>2.4763736000000001</v>
      </c>
      <c r="F19" s="5">
        <f>Prehlad!N69</f>
        <v>5.4695999999999998</v>
      </c>
      <c r="G19" s="5">
        <f>Prehlad!W69</f>
        <v>0</v>
      </c>
    </row>
    <row r="21" spans="1:7">
      <c r="A21" s="1" t="s">
        <v>228</v>
      </c>
      <c r="B21" s="6">
        <f>Prehlad!H74</f>
        <v>0</v>
      </c>
      <c r="C21" s="6">
        <f>Prehlad!I74</f>
        <v>0</v>
      </c>
      <c r="D21" s="6">
        <f>Prehlad!J74</f>
        <v>0</v>
      </c>
      <c r="E21" s="7">
        <f>Prehlad!L74</f>
        <v>0</v>
      </c>
      <c r="F21" s="5">
        <f>Prehlad!N74</f>
        <v>0</v>
      </c>
      <c r="G21" s="5">
        <f>Prehlad!W74</f>
        <v>0</v>
      </c>
    </row>
    <row r="22" spans="1:7">
      <c r="A22" s="1" t="s">
        <v>234</v>
      </c>
      <c r="B22" s="6">
        <f>Prehlad!H76</f>
        <v>0</v>
      </c>
      <c r="C22" s="6">
        <f>Prehlad!I76</f>
        <v>0</v>
      </c>
      <c r="D22" s="6">
        <f>Prehlad!J76</f>
        <v>0</v>
      </c>
      <c r="E22" s="7">
        <f>Prehlad!L76</f>
        <v>0</v>
      </c>
      <c r="F22" s="5">
        <f>Prehlad!N76</f>
        <v>0</v>
      </c>
      <c r="G22" s="5">
        <f>Prehlad!W76</f>
        <v>0</v>
      </c>
    </row>
    <row r="24" spans="1:7">
      <c r="A24" s="1" t="s">
        <v>235</v>
      </c>
      <c r="B24" s="6">
        <f>Prehlad!H82</f>
        <v>0</v>
      </c>
      <c r="C24" s="6">
        <f>Prehlad!I82</f>
        <v>0</v>
      </c>
      <c r="D24" s="6">
        <f>Prehlad!J82</f>
        <v>0</v>
      </c>
      <c r="E24" s="7">
        <f>Prehlad!L82</f>
        <v>0</v>
      </c>
      <c r="F24" s="5">
        <f>Prehlad!N82</f>
        <v>0</v>
      </c>
      <c r="G24" s="5">
        <f>Prehlad!W82</f>
        <v>0</v>
      </c>
    </row>
    <row r="25" spans="1:7">
      <c r="A25" s="1" t="s">
        <v>241</v>
      </c>
      <c r="B25" s="6">
        <f>Prehlad!H84</f>
        <v>0</v>
      </c>
      <c r="C25" s="6">
        <f>Prehlad!I84</f>
        <v>0</v>
      </c>
      <c r="D25" s="6">
        <f>Prehlad!J84</f>
        <v>0</v>
      </c>
      <c r="E25" s="7">
        <f>Prehlad!L84</f>
        <v>0</v>
      </c>
      <c r="F25" s="5">
        <f>Prehlad!N84</f>
        <v>0</v>
      </c>
      <c r="G25" s="5">
        <f>Prehlad!W84</f>
        <v>0</v>
      </c>
    </row>
    <row r="28" spans="1:7">
      <c r="A28" s="1" t="s">
        <v>242</v>
      </c>
      <c r="B28" s="6">
        <f>Prehlad!H86</f>
        <v>0</v>
      </c>
      <c r="C28" s="6">
        <f>Prehlad!I86</f>
        <v>0</v>
      </c>
      <c r="D28" s="6">
        <f>Prehlad!J86</f>
        <v>0</v>
      </c>
      <c r="E28" s="7">
        <f>Prehlad!L86</f>
        <v>4.3038286000000001</v>
      </c>
      <c r="F28" s="5">
        <f>Prehlad!N86</f>
        <v>5.4695999999999998</v>
      </c>
      <c r="G28" s="5">
        <f>Prehlad!W86</f>
        <v>0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6"/>
  <sheetViews>
    <sheetView showGridLines="0" tabSelected="1" workbookViewId="0">
      <pane ySplit="10" topLeftCell="A49" activePane="bottomLeft" state="frozen"/>
      <selection pane="bottomLeft" activeCell="AF56" sqref="AF56"/>
    </sheetView>
  </sheetViews>
  <sheetFormatPr defaultRowHeight="12.75"/>
  <cols>
    <col min="1" max="1" width="4.140625" style="115" customWidth="1"/>
    <col min="2" max="2" width="5" style="116" customWidth="1"/>
    <col min="3" max="3" width="13" style="117" customWidth="1"/>
    <col min="4" max="4" width="35.7109375" style="124" customWidth="1"/>
    <col min="5" max="5" width="10.7109375" style="119" customWidth="1"/>
    <col min="6" max="6" width="5.28515625" style="118" customWidth="1"/>
    <col min="7" max="7" width="9.7109375" style="120" customWidth="1"/>
    <col min="8" max="9" width="9.7109375" style="120" hidden="1" customWidth="1"/>
    <col min="10" max="10" width="10.7109375" style="120" customWidth="1"/>
    <col min="11" max="11" width="7.42578125" style="121" hidden="1" customWidth="1"/>
    <col min="12" max="12" width="8.28515625" style="121" hidden="1" customWidth="1"/>
    <col min="13" max="13" width="9.140625" style="119" hidden="1" customWidth="1"/>
    <col min="14" max="14" width="7" style="119" hidden="1" customWidth="1"/>
    <col min="15" max="15" width="3.5703125" style="118" customWidth="1"/>
    <col min="16" max="16" width="12.7109375" style="118" hidden="1" customWidth="1"/>
    <col min="17" max="19" width="13.28515625" style="119" hidden="1" customWidth="1"/>
    <col min="20" max="20" width="10.5703125" style="122" hidden="1" customWidth="1"/>
    <col min="21" max="21" width="10.28515625" style="122" hidden="1" customWidth="1"/>
    <col min="22" max="22" width="5.7109375" style="122" hidden="1" customWidth="1"/>
    <col min="23" max="23" width="9.140625" style="123"/>
    <col min="24" max="25" width="5.7109375" style="118" customWidth="1"/>
    <col min="26" max="26" width="6.5703125" style="118" customWidth="1"/>
    <col min="27" max="27" width="24.85546875" style="118" customWidth="1"/>
    <col min="28" max="28" width="4.28515625" style="118" customWidth="1"/>
    <col min="29" max="29" width="8.28515625" style="118" customWidth="1"/>
    <col min="30" max="30" width="8.7109375" style="118" customWidth="1"/>
    <col min="31" max="34" width="9.140625" style="118"/>
    <col min="35" max="16384" width="9.140625" style="1"/>
  </cols>
  <sheetData>
    <row r="1" spans="1:34">
      <c r="A1" s="21" t="s">
        <v>99</v>
      </c>
      <c r="B1" s="1"/>
      <c r="C1" s="1"/>
      <c r="D1" s="1"/>
      <c r="E1" s="21" t="s">
        <v>100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  <c r="AE1" s="1"/>
      <c r="AF1" s="1"/>
      <c r="AG1" s="1"/>
      <c r="AH1" s="1"/>
    </row>
    <row r="2" spans="1:34">
      <c r="A2" s="21" t="s">
        <v>57</v>
      </c>
      <c r="B2" s="1"/>
      <c r="C2" s="1"/>
      <c r="D2" s="1"/>
      <c r="E2" s="21" t="s">
        <v>101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3" t="s">
        <v>9</v>
      </c>
      <c r="AA2" s="104" t="s">
        <v>70</v>
      </c>
      <c r="AB2" s="104" t="s">
        <v>102</v>
      </c>
      <c r="AC2" s="104"/>
      <c r="AD2" s="105"/>
      <c r="AE2" s="1"/>
      <c r="AF2" s="1"/>
      <c r="AG2" s="1"/>
      <c r="AH2" s="1"/>
    </row>
    <row r="3" spans="1:34">
      <c r="A3" s="21" t="s">
        <v>59</v>
      </c>
      <c r="B3" s="1"/>
      <c r="C3" s="1"/>
      <c r="D3" s="1"/>
      <c r="E3" s="21" t="s">
        <v>247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3" t="s">
        <v>12</v>
      </c>
      <c r="AA3" s="104" t="s">
        <v>71</v>
      </c>
      <c r="AB3" s="104" t="s">
        <v>11</v>
      </c>
      <c r="AC3" s="104" t="s">
        <v>14</v>
      </c>
      <c r="AD3" s="105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3" t="s">
        <v>16</v>
      </c>
      <c r="AA4" s="104" t="s">
        <v>72</v>
      </c>
      <c r="AB4" s="104" t="s">
        <v>11</v>
      </c>
      <c r="AC4" s="104"/>
      <c r="AD4" s="105"/>
      <c r="AE4" s="1"/>
      <c r="AF4" s="1"/>
      <c r="AG4" s="1"/>
      <c r="AH4" s="1"/>
    </row>
    <row r="5" spans="1:34">
      <c r="A5" s="21" t="s">
        <v>244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3" t="s">
        <v>22</v>
      </c>
      <c r="AA5" s="104" t="s">
        <v>71</v>
      </c>
      <c r="AB5" s="104" t="s">
        <v>11</v>
      </c>
      <c r="AC5" s="104" t="s">
        <v>14</v>
      </c>
      <c r="AD5" s="105" t="s">
        <v>15</v>
      </c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73</v>
      </c>
      <c r="B9" s="10" t="s">
        <v>74</v>
      </c>
      <c r="C9" s="10" t="s">
        <v>75</v>
      </c>
      <c r="D9" s="10" t="s">
        <v>76</v>
      </c>
      <c r="E9" s="10" t="s">
        <v>77</v>
      </c>
      <c r="F9" s="10" t="s">
        <v>78</v>
      </c>
      <c r="G9" s="10" t="s">
        <v>79</v>
      </c>
      <c r="H9" s="10" t="s">
        <v>63</v>
      </c>
      <c r="I9" s="10" t="s">
        <v>64</v>
      </c>
      <c r="J9" s="10" t="s">
        <v>65</v>
      </c>
      <c r="K9" s="11" t="s">
        <v>66</v>
      </c>
      <c r="L9" s="12"/>
      <c r="M9" s="13" t="s">
        <v>67</v>
      </c>
      <c r="N9" s="12"/>
      <c r="O9" s="96" t="s">
        <v>3</v>
      </c>
      <c r="P9" s="97" t="s">
        <v>80</v>
      </c>
      <c r="Q9" s="98" t="s">
        <v>77</v>
      </c>
      <c r="R9" s="98" t="s">
        <v>77</v>
      </c>
      <c r="S9" s="99" t="s">
        <v>77</v>
      </c>
      <c r="T9" s="107" t="s">
        <v>81</v>
      </c>
      <c r="U9" s="107" t="s">
        <v>82</v>
      </c>
      <c r="V9" s="107" t="s">
        <v>83</v>
      </c>
      <c r="W9" s="108" t="s">
        <v>69</v>
      </c>
      <c r="X9" s="108" t="s">
        <v>84</v>
      </c>
      <c r="Y9" s="108" t="s">
        <v>85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86</v>
      </c>
      <c r="B10" s="15" t="s">
        <v>87</v>
      </c>
      <c r="C10" s="16"/>
      <c r="D10" s="15" t="s">
        <v>88</v>
      </c>
      <c r="E10" s="15" t="s">
        <v>89</v>
      </c>
      <c r="F10" s="15" t="s">
        <v>90</v>
      </c>
      <c r="G10" s="15" t="s">
        <v>91</v>
      </c>
      <c r="H10" s="15" t="s">
        <v>68</v>
      </c>
      <c r="I10" s="15" t="s">
        <v>29</v>
      </c>
      <c r="J10" s="15"/>
      <c r="K10" s="15" t="s">
        <v>79</v>
      </c>
      <c r="L10" s="15" t="s">
        <v>65</v>
      </c>
      <c r="M10" s="17" t="s">
        <v>79</v>
      </c>
      <c r="N10" s="15" t="s">
        <v>65</v>
      </c>
      <c r="O10" s="20" t="s">
        <v>92</v>
      </c>
      <c r="P10" s="100"/>
      <c r="Q10" s="101" t="s">
        <v>93</v>
      </c>
      <c r="R10" s="101" t="s">
        <v>94</v>
      </c>
      <c r="S10" s="102" t="s">
        <v>95</v>
      </c>
      <c r="T10" s="107" t="s">
        <v>96</v>
      </c>
      <c r="U10" s="107" t="s">
        <v>97</v>
      </c>
      <c r="V10" s="107" t="s">
        <v>98</v>
      </c>
      <c r="W10" s="10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4" t="s">
        <v>121</v>
      </c>
    </row>
    <row r="13" spans="1:34">
      <c r="B13" s="117" t="s">
        <v>122</v>
      </c>
    </row>
    <row r="14" spans="1:34" ht="25.5">
      <c r="A14" s="115">
        <v>1</v>
      </c>
      <c r="B14" s="116" t="s">
        <v>123</v>
      </c>
      <c r="C14" s="117" t="s">
        <v>124</v>
      </c>
      <c r="D14" s="124" t="s">
        <v>125</v>
      </c>
      <c r="E14" s="119">
        <v>1202.0999999999999</v>
      </c>
      <c r="F14" s="118" t="s">
        <v>126</v>
      </c>
      <c r="H14" s="120">
        <f t="shared" ref="H14:H30" si="0">ROUND(E14*G14, 2)</f>
        <v>0</v>
      </c>
      <c r="J14" s="120">
        <f t="shared" ref="J14:J30" si="1">ROUND(E14*G14, 2)</f>
        <v>0</v>
      </c>
      <c r="O14" s="118">
        <v>20</v>
      </c>
      <c r="P14" s="118" t="s">
        <v>127</v>
      </c>
      <c r="T14" s="122" t="s">
        <v>2</v>
      </c>
      <c r="U14" s="122" t="s">
        <v>2</v>
      </c>
      <c r="V14" s="122" t="s">
        <v>48</v>
      </c>
    </row>
    <row r="15" spans="1:34" ht="25.5">
      <c r="A15" s="115">
        <v>2</v>
      </c>
      <c r="B15" s="116" t="s">
        <v>123</v>
      </c>
      <c r="C15" s="117" t="s">
        <v>128</v>
      </c>
      <c r="D15" s="124" t="s">
        <v>129</v>
      </c>
      <c r="E15" s="119">
        <v>2404.1999999999998</v>
      </c>
      <c r="F15" s="118" t="s">
        <v>126</v>
      </c>
      <c r="H15" s="120">
        <f t="shared" si="0"/>
        <v>0</v>
      </c>
      <c r="J15" s="120">
        <f t="shared" si="1"/>
        <v>0</v>
      </c>
      <c r="K15" s="121">
        <v>7.1000000000000002E-4</v>
      </c>
      <c r="L15" s="121">
        <f>E15*K15</f>
        <v>1.706982</v>
      </c>
      <c r="O15" s="118">
        <v>20</v>
      </c>
      <c r="P15" s="118" t="s">
        <v>127</v>
      </c>
      <c r="T15" s="122" t="s">
        <v>2</v>
      </c>
      <c r="U15" s="122" t="s">
        <v>2</v>
      </c>
      <c r="V15" s="122" t="s">
        <v>48</v>
      </c>
    </row>
    <row r="16" spans="1:34" ht="25.5">
      <c r="A16" s="115">
        <v>3</v>
      </c>
      <c r="B16" s="116" t="s">
        <v>123</v>
      </c>
      <c r="C16" s="117" t="s">
        <v>130</v>
      </c>
      <c r="D16" s="124" t="s">
        <v>131</v>
      </c>
      <c r="E16" s="119">
        <v>1202.0999999999999</v>
      </c>
      <c r="F16" s="118" t="s">
        <v>126</v>
      </c>
      <c r="H16" s="120">
        <f t="shared" si="0"/>
        <v>0</v>
      </c>
      <c r="J16" s="120">
        <f t="shared" si="1"/>
        <v>0</v>
      </c>
      <c r="O16" s="118">
        <v>20</v>
      </c>
      <c r="P16" s="118" t="s">
        <v>127</v>
      </c>
      <c r="T16" s="122" t="s">
        <v>2</v>
      </c>
      <c r="U16" s="122" t="s">
        <v>2</v>
      </c>
      <c r="V16" s="122" t="s">
        <v>48</v>
      </c>
    </row>
    <row r="17" spans="1:22" ht="25.5">
      <c r="A17" s="115">
        <v>4</v>
      </c>
      <c r="B17" s="116" t="s">
        <v>123</v>
      </c>
      <c r="C17" s="117" t="s">
        <v>132</v>
      </c>
      <c r="D17" s="124" t="s">
        <v>133</v>
      </c>
      <c r="E17" s="119">
        <v>75.599999999999994</v>
      </c>
      <c r="F17" s="118" t="s">
        <v>134</v>
      </c>
      <c r="H17" s="120">
        <f t="shared" si="0"/>
        <v>0</v>
      </c>
      <c r="J17" s="120">
        <f t="shared" si="1"/>
        <v>0</v>
      </c>
      <c r="K17" s="121">
        <v>4.8000000000000001E-4</v>
      </c>
      <c r="L17" s="121">
        <f>E17*K17</f>
        <v>3.6288000000000001E-2</v>
      </c>
      <c r="O17" s="118">
        <v>20</v>
      </c>
      <c r="P17" s="118" t="s">
        <v>127</v>
      </c>
      <c r="T17" s="122" t="s">
        <v>2</v>
      </c>
      <c r="U17" s="122" t="s">
        <v>2</v>
      </c>
      <c r="V17" s="122" t="s">
        <v>48</v>
      </c>
    </row>
    <row r="18" spans="1:22">
      <c r="A18" s="115">
        <v>5</v>
      </c>
      <c r="B18" s="116" t="s">
        <v>123</v>
      </c>
      <c r="C18" s="117" t="s">
        <v>135</v>
      </c>
      <c r="D18" s="124" t="s">
        <v>136</v>
      </c>
      <c r="E18" s="119">
        <v>1202.0999999999999</v>
      </c>
      <c r="F18" s="118" t="s">
        <v>126</v>
      </c>
      <c r="H18" s="120">
        <f t="shared" si="0"/>
        <v>0</v>
      </c>
      <c r="J18" s="120">
        <f t="shared" si="1"/>
        <v>0</v>
      </c>
      <c r="K18" s="121">
        <v>5.0000000000000002E-5</v>
      </c>
      <c r="L18" s="121">
        <f>E18*K18</f>
        <v>6.0104999999999999E-2</v>
      </c>
      <c r="O18" s="118">
        <v>20</v>
      </c>
      <c r="P18" s="118" t="s">
        <v>127</v>
      </c>
      <c r="T18" s="122" t="s">
        <v>2</v>
      </c>
      <c r="U18" s="122" t="s">
        <v>2</v>
      </c>
      <c r="V18" s="122" t="s">
        <v>48</v>
      </c>
    </row>
    <row r="19" spans="1:22" ht="25.5">
      <c r="A19" s="115">
        <v>6</v>
      </c>
      <c r="B19" s="116" t="s">
        <v>123</v>
      </c>
      <c r="C19" s="117" t="s">
        <v>137</v>
      </c>
      <c r="D19" s="124" t="s">
        <v>138</v>
      </c>
      <c r="E19" s="119">
        <v>8</v>
      </c>
      <c r="F19" s="118" t="s">
        <v>134</v>
      </c>
      <c r="H19" s="120">
        <f t="shared" si="0"/>
        <v>0</v>
      </c>
      <c r="J19" s="120">
        <f t="shared" si="1"/>
        <v>0</v>
      </c>
      <c r="K19" s="121">
        <v>3.0100000000000001E-3</v>
      </c>
      <c r="L19" s="121">
        <f>E19*K19</f>
        <v>2.4080000000000001E-2</v>
      </c>
      <c r="O19" s="118">
        <v>20</v>
      </c>
      <c r="P19" s="118" t="s">
        <v>127</v>
      </c>
      <c r="T19" s="122" t="s">
        <v>2</v>
      </c>
      <c r="U19" s="122" t="s">
        <v>2</v>
      </c>
      <c r="V19" s="122" t="s">
        <v>48</v>
      </c>
    </row>
    <row r="20" spans="1:22" ht="25.5">
      <c r="A20" s="115">
        <v>7</v>
      </c>
      <c r="B20" s="116" t="s">
        <v>123</v>
      </c>
      <c r="C20" s="117" t="s">
        <v>139</v>
      </c>
      <c r="D20" s="124" t="s">
        <v>140</v>
      </c>
      <c r="E20" s="119">
        <v>8</v>
      </c>
      <c r="F20" s="118" t="s">
        <v>134</v>
      </c>
      <c r="H20" s="120">
        <f t="shared" si="0"/>
        <v>0</v>
      </c>
      <c r="J20" s="120">
        <f t="shared" si="1"/>
        <v>0</v>
      </c>
      <c r="O20" s="118">
        <v>20</v>
      </c>
      <c r="P20" s="118" t="s">
        <v>127</v>
      </c>
      <c r="T20" s="122" t="s">
        <v>2</v>
      </c>
      <c r="U20" s="122" t="s">
        <v>2</v>
      </c>
      <c r="V20" s="122" t="s">
        <v>48</v>
      </c>
    </row>
    <row r="21" spans="1:22">
      <c r="A21" s="115">
        <v>8</v>
      </c>
      <c r="B21" s="116" t="s">
        <v>141</v>
      </c>
      <c r="C21" s="117" t="s">
        <v>142</v>
      </c>
      <c r="D21" s="124" t="s">
        <v>143</v>
      </c>
      <c r="E21" s="119">
        <v>456.69</v>
      </c>
      <c r="F21" s="118" t="s">
        <v>126</v>
      </c>
      <c r="H21" s="120">
        <f t="shared" si="0"/>
        <v>0</v>
      </c>
      <c r="J21" s="120">
        <f t="shared" si="1"/>
        <v>0</v>
      </c>
      <c r="O21" s="118">
        <v>20</v>
      </c>
      <c r="P21" s="118" t="s">
        <v>127</v>
      </c>
      <c r="T21" s="122" t="s">
        <v>2</v>
      </c>
      <c r="U21" s="122" t="s">
        <v>2</v>
      </c>
      <c r="V21" s="122" t="s">
        <v>48</v>
      </c>
    </row>
    <row r="22" spans="1:22">
      <c r="A22" s="115">
        <v>9</v>
      </c>
      <c r="B22" s="116" t="s">
        <v>144</v>
      </c>
      <c r="C22" s="117" t="s">
        <v>145</v>
      </c>
      <c r="D22" s="124" t="s">
        <v>146</v>
      </c>
      <c r="E22" s="119">
        <v>5.0999999999999996</v>
      </c>
      <c r="F22" s="118" t="s">
        <v>147</v>
      </c>
      <c r="H22" s="120">
        <f t="shared" si="0"/>
        <v>0</v>
      </c>
      <c r="J22" s="120">
        <f t="shared" si="1"/>
        <v>0</v>
      </c>
      <c r="O22" s="118">
        <v>20</v>
      </c>
      <c r="P22" s="118" t="s">
        <v>127</v>
      </c>
      <c r="T22" s="122" t="s">
        <v>2</v>
      </c>
      <c r="U22" s="122" t="s">
        <v>2</v>
      </c>
      <c r="V22" s="122" t="s">
        <v>48</v>
      </c>
    </row>
    <row r="23" spans="1:22" ht="25.5">
      <c r="A23" s="115">
        <v>10</v>
      </c>
      <c r="B23" s="116" t="s">
        <v>144</v>
      </c>
      <c r="C23" s="117" t="s">
        <v>148</v>
      </c>
      <c r="D23" s="124" t="s">
        <v>149</v>
      </c>
      <c r="E23" s="119">
        <v>35.700000000000003</v>
      </c>
      <c r="F23" s="118" t="s">
        <v>147</v>
      </c>
      <c r="H23" s="120">
        <f t="shared" si="0"/>
        <v>0</v>
      </c>
      <c r="J23" s="120">
        <f t="shared" si="1"/>
        <v>0</v>
      </c>
      <c r="O23" s="118">
        <v>20</v>
      </c>
      <c r="P23" s="118" t="s">
        <v>127</v>
      </c>
      <c r="T23" s="122" t="s">
        <v>2</v>
      </c>
      <c r="U23" s="122" t="s">
        <v>2</v>
      </c>
      <c r="V23" s="122" t="s">
        <v>48</v>
      </c>
    </row>
    <row r="24" spans="1:22">
      <c r="A24" s="115">
        <v>11</v>
      </c>
      <c r="B24" s="116" t="s">
        <v>144</v>
      </c>
      <c r="C24" s="117" t="s">
        <v>150</v>
      </c>
      <c r="D24" s="124" t="s">
        <v>151</v>
      </c>
      <c r="E24" s="119">
        <v>5.0999999999999996</v>
      </c>
      <c r="F24" s="118" t="s">
        <v>147</v>
      </c>
      <c r="H24" s="120">
        <f t="shared" si="0"/>
        <v>0</v>
      </c>
      <c r="J24" s="120">
        <f t="shared" si="1"/>
        <v>0</v>
      </c>
      <c r="O24" s="118">
        <v>20</v>
      </c>
      <c r="P24" s="118" t="s">
        <v>127</v>
      </c>
      <c r="T24" s="122" t="s">
        <v>2</v>
      </c>
      <c r="U24" s="122" t="s">
        <v>2</v>
      </c>
      <c r="V24" s="122" t="s">
        <v>48</v>
      </c>
    </row>
    <row r="25" spans="1:22" ht="25.5">
      <c r="A25" s="115">
        <v>12</v>
      </c>
      <c r="B25" s="116" t="s">
        <v>144</v>
      </c>
      <c r="C25" s="117" t="s">
        <v>152</v>
      </c>
      <c r="D25" s="124" t="s">
        <v>153</v>
      </c>
      <c r="E25" s="119">
        <v>51</v>
      </c>
      <c r="F25" s="118" t="s">
        <v>147</v>
      </c>
      <c r="H25" s="120">
        <f t="shared" si="0"/>
        <v>0</v>
      </c>
      <c r="J25" s="120">
        <f t="shared" si="1"/>
        <v>0</v>
      </c>
      <c r="O25" s="118">
        <v>20</v>
      </c>
      <c r="P25" s="118" t="s">
        <v>127</v>
      </c>
      <c r="T25" s="122" t="s">
        <v>2</v>
      </c>
      <c r="U25" s="122" t="s">
        <v>2</v>
      </c>
      <c r="V25" s="122" t="s">
        <v>48</v>
      </c>
    </row>
    <row r="26" spans="1:22" ht="25.5">
      <c r="A26" s="115">
        <v>13</v>
      </c>
      <c r="B26" s="116" t="s">
        <v>144</v>
      </c>
      <c r="C26" s="117" t="s">
        <v>154</v>
      </c>
      <c r="D26" s="124" t="s">
        <v>155</v>
      </c>
      <c r="E26" s="119">
        <v>5.0999999999999996</v>
      </c>
      <c r="F26" s="118" t="s">
        <v>147</v>
      </c>
      <c r="H26" s="120">
        <f t="shared" si="0"/>
        <v>0</v>
      </c>
      <c r="J26" s="120">
        <f t="shared" si="1"/>
        <v>0</v>
      </c>
      <c r="O26" s="118">
        <v>20</v>
      </c>
      <c r="P26" s="118" t="s">
        <v>127</v>
      </c>
      <c r="T26" s="122" t="s">
        <v>2</v>
      </c>
      <c r="U26" s="122" t="s">
        <v>2</v>
      </c>
      <c r="V26" s="122" t="s">
        <v>48</v>
      </c>
    </row>
    <row r="27" spans="1:22" ht="25.5">
      <c r="A27" s="115">
        <v>14</v>
      </c>
      <c r="B27" s="116" t="s">
        <v>144</v>
      </c>
      <c r="C27" s="117" t="s">
        <v>156</v>
      </c>
      <c r="D27" s="124" t="s">
        <v>157</v>
      </c>
      <c r="E27" s="119">
        <v>51</v>
      </c>
      <c r="F27" s="118" t="s">
        <v>147</v>
      </c>
      <c r="H27" s="120">
        <f t="shared" si="0"/>
        <v>0</v>
      </c>
      <c r="J27" s="120">
        <f t="shared" si="1"/>
        <v>0</v>
      </c>
      <c r="O27" s="118">
        <v>20</v>
      </c>
      <c r="P27" s="118" t="s">
        <v>127</v>
      </c>
      <c r="T27" s="122" t="s">
        <v>2</v>
      </c>
      <c r="U27" s="122" t="s">
        <v>2</v>
      </c>
      <c r="V27" s="122" t="s">
        <v>48</v>
      </c>
    </row>
    <row r="28" spans="1:22" ht="25.5">
      <c r="A28" s="115">
        <v>15</v>
      </c>
      <c r="B28" s="116" t="s">
        <v>144</v>
      </c>
      <c r="C28" s="117" t="s">
        <v>158</v>
      </c>
      <c r="D28" s="124" t="s">
        <v>159</v>
      </c>
      <c r="E28" s="119">
        <v>5.0999999999999996</v>
      </c>
      <c r="F28" s="118" t="s">
        <v>147</v>
      </c>
      <c r="H28" s="120">
        <f t="shared" si="0"/>
        <v>0</v>
      </c>
      <c r="J28" s="120">
        <f t="shared" si="1"/>
        <v>0</v>
      </c>
      <c r="O28" s="118">
        <v>20</v>
      </c>
      <c r="P28" s="118" t="s">
        <v>127</v>
      </c>
      <c r="T28" s="122" t="s">
        <v>2</v>
      </c>
      <c r="U28" s="122" t="s">
        <v>2</v>
      </c>
      <c r="V28" s="122" t="s">
        <v>48</v>
      </c>
    </row>
    <row r="29" spans="1:22">
      <c r="A29" s="115">
        <v>16</v>
      </c>
      <c r="B29" s="116" t="s">
        <v>160</v>
      </c>
      <c r="C29" s="117" t="s">
        <v>161</v>
      </c>
      <c r="D29" s="124" t="s">
        <v>162</v>
      </c>
      <c r="E29" s="119">
        <v>1.827</v>
      </c>
      <c r="F29" s="118" t="s">
        <v>147</v>
      </c>
      <c r="H29" s="120">
        <f t="shared" si="0"/>
        <v>0</v>
      </c>
      <c r="J29" s="120">
        <f t="shared" si="1"/>
        <v>0</v>
      </c>
      <c r="O29" s="118">
        <v>20</v>
      </c>
      <c r="P29" s="118" t="s">
        <v>127</v>
      </c>
      <c r="T29" s="122" t="s">
        <v>2</v>
      </c>
      <c r="U29" s="122" t="s">
        <v>2</v>
      </c>
      <c r="V29" s="122" t="s">
        <v>48</v>
      </c>
    </row>
    <row r="30" spans="1:22">
      <c r="A30" s="115">
        <v>17</v>
      </c>
      <c r="B30" s="116" t="s">
        <v>160</v>
      </c>
      <c r="C30" s="117" t="s">
        <v>163</v>
      </c>
      <c r="D30" s="124" t="s">
        <v>164</v>
      </c>
      <c r="E30" s="119">
        <v>1.827</v>
      </c>
      <c r="F30" s="118" t="s">
        <v>147</v>
      </c>
      <c r="H30" s="120">
        <f t="shared" si="0"/>
        <v>0</v>
      </c>
      <c r="J30" s="120">
        <f t="shared" si="1"/>
        <v>0</v>
      </c>
      <c r="O30" s="118">
        <v>20</v>
      </c>
      <c r="P30" s="118" t="s">
        <v>127</v>
      </c>
      <c r="T30" s="122" t="s">
        <v>2</v>
      </c>
      <c r="U30" s="122" t="s">
        <v>2</v>
      </c>
      <c r="V30" s="122" t="s">
        <v>48</v>
      </c>
    </row>
    <row r="31" spans="1:22">
      <c r="D31" s="135" t="s">
        <v>165</v>
      </c>
      <c r="E31" s="136">
        <f>J31</f>
        <v>0</v>
      </c>
      <c r="H31" s="136">
        <f>SUM(H12:H30)</f>
        <v>0</v>
      </c>
      <c r="I31" s="136">
        <f>SUM(I12:I30)</f>
        <v>0</v>
      </c>
      <c r="J31" s="136">
        <f>SUM(J12:J30)</f>
        <v>0</v>
      </c>
      <c r="L31" s="137">
        <f>SUM(L12:L30)</f>
        <v>1.8274550000000003</v>
      </c>
      <c r="N31" s="138">
        <f>SUM(N12:N30)</f>
        <v>0</v>
      </c>
    </row>
    <row r="33" spans="1:22">
      <c r="D33" s="135" t="s">
        <v>166</v>
      </c>
      <c r="E33" s="138">
        <f>J33</f>
        <v>0</v>
      </c>
      <c r="H33" s="136">
        <f>+H31</f>
        <v>0</v>
      </c>
      <c r="I33" s="136">
        <f>+I31</f>
        <v>0</v>
      </c>
      <c r="J33" s="136">
        <f>+J31</f>
        <v>0</v>
      </c>
      <c r="L33" s="137">
        <f>+L31</f>
        <v>1.8274550000000003</v>
      </c>
      <c r="N33" s="138">
        <f>+N31</f>
        <v>0</v>
      </c>
    </row>
    <row r="35" spans="1:22">
      <c r="B35" s="134" t="s">
        <v>167</v>
      </c>
    </row>
    <row r="36" spans="1:22">
      <c r="B36" s="117" t="s">
        <v>168</v>
      </c>
    </row>
    <row r="37" spans="1:22" ht="25.5">
      <c r="A37" s="115">
        <v>18</v>
      </c>
      <c r="B37" s="116" t="s">
        <v>169</v>
      </c>
      <c r="C37" s="117" t="s">
        <v>170</v>
      </c>
      <c r="D37" s="124" t="s">
        <v>171</v>
      </c>
      <c r="E37" s="119">
        <v>58.5</v>
      </c>
      <c r="F37" s="118" t="s">
        <v>134</v>
      </c>
      <c r="H37" s="120">
        <f>ROUND(E37*G37, 2)</f>
        <v>0</v>
      </c>
      <c r="J37" s="120">
        <f t="shared" ref="J37:J44" si="2">ROUND(E37*G37, 2)</f>
        <v>0</v>
      </c>
      <c r="M37" s="119">
        <v>2.4E-2</v>
      </c>
      <c r="N37" s="119">
        <f>E37*M37</f>
        <v>1.4040000000000001</v>
      </c>
      <c r="O37" s="118">
        <v>20</v>
      </c>
      <c r="P37" s="118" t="s">
        <v>127</v>
      </c>
      <c r="T37" s="122" t="s">
        <v>2</v>
      </c>
      <c r="U37" s="122" t="s">
        <v>2</v>
      </c>
      <c r="V37" s="122" t="s">
        <v>172</v>
      </c>
    </row>
    <row r="38" spans="1:22" ht="25.5">
      <c r="A38" s="115">
        <v>19</v>
      </c>
      <c r="B38" s="116" t="s">
        <v>169</v>
      </c>
      <c r="C38" s="117" t="s">
        <v>173</v>
      </c>
      <c r="D38" s="124" t="s">
        <v>174</v>
      </c>
      <c r="E38" s="119">
        <v>58.5</v>
      </c>
      <c r="F38" s="118" t="s">
        <v>134</v>
      </c>
      <c r="H38" s="120">
        <f>ROUND(E38*G38, 2)</f>
        <v>0</v>
      </c>
      <c r="J38" s="120">
        <f t="shared" si="2"/>
        <v>0</v>
      </c>
      <c r="K38" s="121">
        <v>2.5999999999999998E-4</v>
      </c>
      <c r="L38" s="121">
        <f>E38*K38</f>
        <v>1.5209999999999998E-2</v>
      </c>
      <c r="O38" s="118">
        <v>20</v>
      </c>
      <c r="P38" s="118" t="s">
        <v>127</v>
      </c>
      <c r="T38" s="122" t="s">
        <v>2</v>
      </c>
      <c r="U38" s="122" t="s">
        <v>2</v>
      </c>
      <c r="V38" s="122" t="s">
        <v>172</v>
      </c>
    </row>
    <row r="39" spans="1:22">
      <c r="A39" s="115">
        <v>20</v>
      </c>
      <c r="B39" s="116" t="s">
        <v>169</v>
      </c>
      <c r="C39" s="117" t="s">
        <v>175</v>
      </c>
      <c r="D39" s="124" t="s">
        <v>176</v>
      </c>
      <c r="E39" s="119">
        <v>154</v>
      </c>
      <c r="F39" s="118" t="s">
        <v>126</v>
      </c>
      <c r="H39" s="120">
        <f>ROUND(E39*G39, 2)</f>
        <v>0</v>
      </c>
      <c r="J39" s="120">
        <f t="shared" si="2"/>
        <v>0</v>
      </c>
      <c r="O39" s="118">
        <v>20</v>
      </c>
      <c r="P39" s="118" t="s">
        <v>127</v>
      </c>
      <c r="T39" s="122" t="s">
        <v>2</v>
      </c>
      <c r="U39" s="122" t="s">
        <v>2</v>
      </c>
      <c r="V39" s="122" t="s">
        <v>172</v>
      </c>
    </row>
    <row r="40" spans="1:22">
      <c r="A40" s="115">
        <v>21</v>
      </c>
      <c r="B40" s="116" t="s">
        <v>169</v>
      </c>
      <c r="C40" s="117" t="s">
        <v>177</v>
      </c>
      <c r="D40" s="124" t="s">
        <v>178</v>
      </c>
      <c r="E40" s="119">
        <v>154</v>
      </c>
      <c r="F40" s="118" t="s">
        <v>126</v>
      </c>
      <c r="H40" s="120">
        <f>ROUND(E40*G40, 2)</f>
        <v>0</v>
      </c>
      <c r="J40" s="120">
        <f t="shared" si="2"/>
        <v>0</v>
      </c>
      <c r="M40" s="119">
        <v>7.0000000000000001E-3</v>
      </c>
      <c r="N40" s="119">
        <f>E40*M40</f>
        <v>1.0780000000000001</v>
      </c>
      <c r="O40" s="118">
        <v>20</v>
      </c>
      <c r="P40" s="118" t="s">
        <v>127</v>
      </c>
      <c r="T40" s="122" t="s">
        <v>2</v>
      </c>
      <c r="U40" s="122" t="s">
        <v>2</v>
      </c>
      <c r="V40" s="122" t="s">
        <v>172</v>
      </c>
    </row>
    <row r="41" spans="1:22">
      <c r="A41" s="115">
        <v>22</v>
      </c>
      <c r="B41" s="116" t="s">
        <v>169</v>
      </c>
      <c r="C41" s="117" t="s">
        <v>179</v>
      </c>
      <c r="D41" s="124" t="s">
        <v>180</v>
      </c>
      <c r="E41" s="119">
        <v>3.04</v>
      </c>
      <c r="F41" s="118" t="s">
        <v>181</v>
      </c>
      <c r="H41" s="120">
        <f>ROUND(E41*G41, 2)</f>
        <v>0</v>
      </c>
      <c r="J41" s="120">
        <f t="shared" si="2"/>
        <v>0</v>
      </c>
      <c r="K41" s="121">
        <v>2.0889999999999999E-2</v>
      </c>
      <c r="L41" s="121">
        <f>E41*K41</f>
        <v>6.3505599999999995E-2</v>
      </c>
      <c r="O41" s="118">
        <v>20</v>
      </c>
      <c r="P41" s="118" t="s">
        <v>127</v>
      </c>
      <c r="T41" s="122" t="s">
        <v>2</v>
      </c>
      <c r="U41" s="122" t="s">
        <v>2</v>
      </c>
      <c r="V41" s="122" t="s">
        <v>172</v>
      </c>
    </row>
    <row r="42" spans="1:22">
      <c r="A42" s="115">
        <v>23</v>
      </c>
      <c r="B42" s="116" t="s">
        <v>182</v>
      </c>
      <c r="C42" s="117" t="s">
        <v>183</v>
      </c>
      <c r="D42" s="124" t="s">
        <v>184</v>
      </c>
      <c r="E42" s="119">
        <v>3.3439999999999999</v>
      </c>
      <c r="F42" s="118" t="s">
        <v>181</v>
      </c>
      <c r="I42" s="120">
        <f>ROUND(E42*G42, 2)</f>
        <v>0</v>
      </c>
      <c r="J42" s="120">
        <f t="shared" si="2"/>
        <v>0</v>
      </c>
      <c r="K42" s="121">
        <v>0.55000000000000004</v>
      </c>
      <c r="L42" s="121">
        <f>E42*K42</f>
        <v>1.8392000000000002</v>
      </c>
      <c r="O42" s="118">
        <v>20</v>
      </c>
      <c r="P42" s="118" t="s">
        <v>127</v>
      </c>
      <c r="T42" s="122" t="s">
        <v>2</v>
      </c>
      <c r="U42" s="122" t="s">
        <v>2</v>
      </c>
      <c r="V42" s="122" t="s">
        <v>172</v>
      </c>
    </row>
    <row r="43" spans="1:22" ht="25.5">
      <c r="A43" s="115">
        <v>24</v>
      </c>
      <c r="B43" s="116" t="s">
        <v>169</v>
      </c>
      <c r="C43" s="117" t="s">
        <v>185</v>
      </c>
      <c r="D43" s="124" t="s">
        <v>186</v>
      </c>
      <c r="F43" s="118" t="s">
        <v>187</v>
      </c>
      <c r="H43" s="120">
        <f>ROUND(E43*G43, 2)</f>
        <v>0</v>
      </c>
      <c r="J43" s="120">
        <f t="shared" si="2"/>
        <v>0</v>
      </c>
      <c r="O43" s="118">
        <v>20</v>
      </c>
      <c r="P43" s="118" t="s">
        <v>127</v>
      </c>
      <c r="T43" s="122" t="s">
        <v>2</v>
      </c>
      <c r="U43" s="122" t="s">
        <v>2</v>
      </c>
      <c r="V43" s="122" t="s">
        <v>172</v>
      </c>
    </row>
    <row r="44" spans="1:22" ht="25.5">
      <c r="A44" s="115">
        <v>25</v>
      </c>
      <c r="B44" s="116" t="s">
        <v>169</v>
      </c>
      <c r="C44" s="117" t="s">
        <v>188</v>
      </c>
      <c r="D44" s="124" t="s">
        <v>189</v>
      </c>
      <c r="F44" s="118" t="s">
        <v>187</v>
      </c>
      <c r="H44" s="120">
        <f>ROUND(E44*G44, 2)</f>
        <v>0</v>
      </c>
      <c r="J44" s="120">
        <f t="shared" si="2"/>
        <v>0</v>
      </c>
      <c r="O44" s="118">
        <v>20</v>
      </c>
      <c r="P44" s="118" t="s">
        <v>127</v>
      </c>
      <c r="T44" s="122" t="s">
        <v>2</v>
      </c>
      <c r="U44" s="122" t="s">
        <v>2</v>
      </c>
      <c r="V44" s="122" t="s">
        <v>172</v>
      </c>
    </row>
    <row r="45" spans="1:22">
      <c r="D45" s="135" t="s">
        <v>190</v>
      </c>
      <c r="E45" s="136">
        <f>J45</f>
        <v>0</v>
      </c>
      <c r="H45" s="136">
        <f>SUM(H35:H44)</f>
        <v>0</v>
      </c>
      <c r="I45" s="136">
        <f>SUM(I35:I44)</f>
        <v>0</v>
      </c>
      <c r="J45" s="136">
        <f>SUM(J35:J44)</f>
        <v>0</v>
      </c>
      <c r="L45" s="137">
        <f>SUM(L35:L44)</f>
        <v>1.9179156000000002</v>
      </c>
      <c r="N45" s="138">
        <f>SUM(N35:N44)</f>
        <v>2.4820000000000002</v>
      </c>
    </row>
    <row r="47" spans="1:22">
      <c r="B47" s="117" t="s">
        <v>191</v>
      </c>
    </row>
    <row r="48" spans="1:22" ht="25.5">
      <c r="A48" s="115">
        <v>26</v>
      </c>
      <c r="B48" s="116" t="s">
        <v>192</v>
      </c>
      <c r="C48" s="117" t="s">
        <v>193</v>
      </c>
      <c r="D48" s="124" t="s">
        <v>194</v>
      </c>
      <c r="E48" s="119">
        <v>15.6</v>
      </c>
      <c r="F48" s="118" t="s">
        <v>126</v>
      </c>
      <c r="H48" s="120">
        <f t="shared" ref="H48:H53" si="3">ROUND(E48*G48, 2)</f>
        <v>0</v>
      </c>
      <c r="J48" s="120">
        <f t="shared" ref="J48:J53" si="4">ROUND(E48*G48, 2)</f>
        <v>0</v>
      </c>
      <c r="K48" s="121">
        <v>7.8799999999999999E-3</v>
      </c>
      <c r="L48" s="121">
        <f>E48*K48</f>
        <v>0.122928</v>
      </c>
      <c r="O48" s="118">
        <v>20</v>
      </c>
      <c r="P48" s="118" t="s">
        <v>127</v>
      </c>
      <c r="T48" s="122" t="s">
        <v>2</v>
      </c>
      <c r="U48" s="122" t="s">
        <v>2</v>
      </c>
      <c r="V48" s="122" t="s">
        <v>172</v>
      </c>
    </row>
    <row r="49" spans="1:22">
      <c r="A49" s="115">
        <v>27</v>
      </c>
      <c r="B49" s="116" t="s">
        <v>192</v>
      </c>
      <c r="C49" s="117" t="s">
        <v>195</v>
      </c>
      <c r="D49" s="124" t="s">
        <v>196</v>
      </c>
      <c r="E49" s="119">
        <v>26.6</v>
      </c>
      <c r="F49" s="118" t="s">
        <v>134</v>
      </c>
      <c r="H49" s="120">
        <f t="shared" si="3"/>
        <v>0</v>
      </c>
      <c r="J49" s="120">
        <f t="shared" si="4"/>
        <v>0</v>
      </c>
      <c r="K49" s="121">
        <v>6.3E-3</v>
      </c>
      <c r="L49" s="121">
        <f>E49*K49</f>
        <v>0.16758000000000001</v>
      </c>
      <c r="O49" s="118">
        <v>20</v>
      </c>
      <c r="P49" s="118" t="s">
        <v>127</v>
      </c>
      <c r="T49" s="122" t="s">
        <v>2</v>
      </c>
      <c r="U49" s="122" t="s">
        <v>2</v>
      </c>
      <c r="V49" s="122" t="s">
        <v>172</v>
      </c>
    </row>
    <row r="50" spans="1:22" ht="25.5">
      <c r="A50" s="115">
        <v>28</v>
      </c>
      <c r="B50" s="116" t="s">
        <v>192</v>
      </c>
      <c r="C50" s="117" t="s">
        <v>197</v>
      </c>
      <c r="D50" s="124" t="s">
        <v>198</v>
      </c>
      <c r="E50" s="119">
        <v>15.6</v>
      </c>
      <c r="F50" s="118" t="s">
        <v>126</v>
      </c>
      <c r="H50" s="120">
        <f t="shared" si="3"/>
        <v>0</v>
      </c>
      <c r="J50" s="120">
        <f t="shared" si="4"/>
        <v>0</v>
      </c>
      <c r="M50" s="119">
        <v>7.0000000000000001E-3</v>
      </c>
      <c r="N50" s="119">
        <f>E50*M50</f>
        <v>0.10920000000000001</v>
      </c>
      <c r="O50" s="118">
        <v>20</v>
      </c>
      <c r="P50" s="118" t="s">
        <v>127</v>
      </c>
      <c r="T50" s="122" t="s">
        <v>2</v>
      </c>
      <c r="U50" s="122" t="s">
        <v>2</v>
      </c>
      <c r="V50" s="122" t="s">
        <v>172</v>
      </c>
    </row>
    <row r="51" spans="1:22">
      <c r="A51" s="115">
        <v>29</v>
      </c>
      <c r="B51" s="116" t="s">
        <v>192</v>
      </c>
      <c r="C51" s="117" t="s">
        <v>199</v>
      </c>
      <c r="D51" s="124" t="s">
        <v>200</v>
      </c>
      <c r="E51" s="119">
        <v>26.6</v>
      </c>
      <c r="F51" s="118" t="s">
        <v>134</v>
      </c>
      <c r="H51" s="120">
        <f t="shared" si="3"/>
        <v>0</v>
      </c>
      <c r="J51" s="120">
        <f t="shared" si="4"/>
        <v>0</v>
      </c>
      <c r="M51" s="119">
        <v>4.0000000000000001E-3</v>
      </c>
      <c r="N51" s="119">
        <f>E51*M51</f>
        <v>0.10640000000000001</v>
      </c>
      <c r="O51" s="118">
        <v>20</v>
      </c>
      <c r="P51" s="118" t="s">
        <v>127</v>
      </c>
      <c r="T51" s="122" t="s">
        <v>2</v>
      </c>
      <c r="U51" s="122" t="s">
        <v>2</v>
      </c>
      <c r="V51" s="122" t="s">
        <v>172</v>
      </c>
    </row>
    <row r="52" spans="1:22" ht="25.5">
      <c r="A52" s="115">
        <v>30</v>
      </c>
      <c r="B52" s="116" t="s">
        <v>192</v>
      </c>
      <c r="C52" s="117" t="s">
        <v>201</v>
      </c>
      <c r="D52" s="124" t="s">
        <v>202</v>
      </c>
      <c r="F52" s="118" t="s">
        <v>187</v>
      </c>
      <c r="H52" s="120">
        <f t="shared" si="3"/>
        <v>0</v>
      </c>
      <c r="J52" s="120">
        <f t="shared" si="4"/>
        <v>0</v>
      </c>
      <c r="O52" s="118">
        <v>20</v>
      </c>
      <c r="P52" s="118" t="s">
        <v>127</v>
      </c>
      <c r="T52" s="122" t="s">
        <v>2</v>
      </c>
      <c r="U52" s="122" t="s">
        <v>2</v>
      </c>
      <c r="V52" s="122" t="s">
        <v>172</v>
      </c>
    </row>
    <row r="53" spans="1:22" ht="25.5">
      <c r="A53" s="115">
        <v>31</v>
      </c>
      <c r="B53" s="116" t="s">
        <v>192</v>
      </c>
      <c r="C53" s="117" t="s">
        <v>203</v>
      </c>
      <c r="D53" s="124" t="s">
        <v>204</v>
      </c>
      <c r="F53" s="118" t="s">
        <v>187</v>
      </c>
      <c r="H53" s="120">
        <f t="shared" si="3"/>
        <v>0</v>
      </c>
      <c r="J53" s="120">
        <f t="shared" si="4"/>
        <v>0</v>
      </c>
      <c r="O53" s="118">
        <v>20</v>
      </c>
      <c r="P53" s="118" t="s">
        <v>127</v>
      </c>
      <c r="T53" s="122" t="s">
        <v>2</v>
      </c>
      <c r="U53" s="122" t="s">
        <v>2</v>
      </c>
      <c r="V53" s="122" t="s">
        <v>172</v>
      </c>
    </row>
    <row r="54" spans="1:22">
      <c r="D54" s="135" t="s">
        <v>205</v>
      </c>
      <c r="E54" s="136">
        <f>J54</f>
        <v>0</v>
      </c>
      <c r="H54" s="136">
        <f>SUM(H47:H53)</f>
        <v>0</v>
      </c>
      <c r="I54" s="136">
        <f>SUM(I47:I53)</f>
        <v>0</v>
      </c>
      <c r="J54" s="136">
        <f>SUM(J47:J53)</f>
        <v>0</v>
      </c>
      <c r="L54" s="137">
        <f>SUM(L47:L53)</f>
        <v>0.29050799999999999</v>
      </c>
      <c r="N54" s="138">
        <f>SUM(N47:N53)</f>
        <v>0.21560000000000001</v>
      </c>
    </row>
    <row r="56" spans="1:22">
      <c r="B56" s="117" t="s">
        <v>206</v>
      </c>
    </row>
    <row r="57" spans="1:22">
      <c r="A57" s="115">
        <v>32</v>
      </c>
      <c r="B57" s="116" t="s">
        <v>207</v>
      </c>
      <c r="C57" s="117" t="s">
        <v>208</v>
      </c>
      <c r="D57" s="124" t="s">
        <v>209</v>
      </c>
      <c r="E57" s="119">
        <v>154</v>
      </c>
      <c r="F57" s="118" t="s">
        <v>126</v>
      </c>
      <c r="H57" s="120">
        <f>ROUND(E57*G57, 2)</f>
        <v>0</v>
      </c>
      <c r="J57" s="120">
        <f>ROUND(E57*G57, 2)</f>
        <v>0</v>
      </c>
      <c r="K57" s="121">
        <v>5.0000000000000001E-4</v>
      </c>
      <c r="L57" s="121">
        <f>E57*K57</f>
        <v>7.6999999999999999E-2</v>
      </c>
      <c r="O57" s="118">
        <v>20</v>
      </c>
      <c r="P57" s="118" t="s">
        <v>127</v>
      </c>
      <c r="T57" s="122" t="s">
        <v>2</v>
      </c>
      <c r="U57" s="122" t="s">
        <v>2</v>
      </c>
      <c r="V57" s="122" t="s">
        <v>172</v>
      </c>
    </row>
    <row r="58" spans="1:22" ht="25.5">
      <c r="A58" s="115">
        <v>33</v>
      </c>
      <c r="B58" s="116" t="s">
        <v>182</v>
      </c>
      <c r="C58" s="117" t="s">
        <v>210</v>
      </c>
      <c r="D58" s="124" t="s">
        <v>211</v>
      </c>
      <c r="E58" s="119">
        <v>154</v>
      </c>
      <c r="F58" s="118" t="s">
        <v>126</v>
      </c>
      <c r="I58" s="120">
        <f>ROUND(E58*G58, 2)</f>
        <v>0</v>
      </c>
      <c r="J58" s="120">
        <f>ROUND(E58*G58, 2)</f>
        <v>0</v>
      </c>
      <c r="O58" s="118">
        <v>20</v>
      </c>
      <c r="P58" s="118" t="s">
        <v>127</v>
      </c>
      <c r="T58" s="122" t="s">
        <v>2</v>
      </c>
      <c r="U58" s="122" t="s">
        <v>2</v>
      </c>
      <c r="V58" s="122" t="s">
        <v>172</v>
      </c>
    </row>
    <row r="59" spans="1:22">
      <c r="A59" s="115">
        <v>34</v>
      </c>
      <c r="B59" s="116" t="s">
        <v>207</v>
      </c>
      <c r="C59" s="117" t="s">
        <v>212</v>
      </c>
      <c r="D59" s="124" t="s">
        <v>213</v>
      </c>
      <c r="E59" s="119">
        <v>154</v>
      </c>
      <c r="F59" s="118" t="s">
        <v>126</v>
      </c>
      <c r="H59" s="120">
        <f>ROUND(E59*G59, 2)</f>
        <v>0</v>
      </c>
      <c r="J59" s="120">
        <f>ROUND(E59*G59, 2)</f>
        <v>0</v>
      </c>
      <c r="M59" s="119">
        <v>1.7999999999999999E-2</v>
      </c>
      <c r="N59" s="119">
        <f>E59*M59</f>
        <v>2.7719999999999998</v>
      </c>
      <c r="O59" s="118">
        <v>20</v>
      </c>
      <c r="P59" s="118" t="s">
        <v>127</v>
      </c>
      <c r="T59" s="122" t="s">
        <v>2</v>
      </c>
      <c r="U59" s="122" t="s">
        <v>2</v>
      </c>
      <c r="V59" s="122" t="s">
        <v>172</v>
      </c>
    </row>
    <row r="60" spans="1:22" ht="25.5">
      <c r="A60" s="115">
        <v>35</v>
      </c>
      <c r="B60" s="116" t="s">
        <v>207</v>
      </c>
      <c r="C60" s="117" t="s">
        <v>214</v>
      </c>
      <c r="D60" s="124" t="s">
        <v>215</v>
      </c>
      <c r="F60" s="118" t="s">
        <v>187</v>
      </c>
      <c r="H60" s="120">
        <f>ROUND(E60*G60, 2)</f>
        <v>0</v>
      </c>
      <c r="J60" s="120">
        <f>ROUND(E60*G60, 2)</f>
        <v>0</v>
      </c>
      <c r="O60" s="118">
        <v>20</v>
      </c>
      <c r="P60" s="118" t="s">
        <v>127</v>
      </c>
      <c r="T60" s="122" t="s">
        <v>2</v>
      </c>
      <c r="U60" s="122" t="s">
        <v>2</v>
      </c>
      <c r="V60" s="122" t="s">
        <v>172</v>
      </c>
    </row>
    <row r="61" spans="1:22" ht="25.5">
      <c r="A61" s="115">
        <v>36</v>
      </c>
      <c r="B61" s="116" t="s">
        <v>207</v>
      </c>
      <c r="C61" s="117" t="s">
        <v>216</v>
      </c>
      <c r="D61" s="124" t="s">
        <v>217</v>
      </c>
      <c r="F61" s="118" t="s">
        <v>187</v>
      </c>
      <c r="H61" s="120">
        <f>ROUND(E61*G61, 2)</f>
        <v>0</v>
      </c>
      <c r="J61" s="120">
        <f>ROUND(E61*G61, 2)</f>
        <v>0</v>
      </c>
      <c r="O61" s="118">
        <v>20</v>
      </c>
      <c r="P61" s="118" t="s">
        <v>127</v>
      </c>
      <c r="T61" s="122" t="s">
        <v>2</v>
      </c>
      <c r="U61" s="122" t="s">
        <v>2</v>
      </c>
      <c r="V61" s="122" t="s">
        <v>172</v>
      </c>
    </row>
    <row r="62" spans="1:22">
      <c r="D62" s="135" t="s">
        <v>218</v>
      </c>
      <c r="E62" s="136">
        <f>J62</f>
        <v>0</v>
      </c>
      <c r="H62" s="136">
        <f>SUM(H56:H61)</f>
        <v>0</v>
      </c>
      <c r="I62" s="136">
        <f>SUM(I56:I61)</f>
        <v>0</v>
      </c>
      <c r="J62" s="136">
        <f>SUM(J56:J61)</f>
        <v>0</v>
      </c>
      <c r="L62" s="137">
        <f>SUM(L56:L61)</f>
        <v>7.6999999999999999E-2</v>
      </c>
      <c r="N62" s="138">
        <f>SUM(N56:N61)</f>
        <v>2.7719999999999998</v>
      </c>
    </row>
    <row r="64" spans="1:22">
      <c r="B64" s="117" t="s">
        <v>219</v>
      </c>
    </row>
    <row r="65" spans="1:22" ht="25.5">
      <c r="A65" s="115">
        <v>37</v>
      </c>
      <c r="B65" s="116" t="s">
        <v>220</v>
      </c>
      <c r="C65" s="117" t="s">
        <v>221</v>
      </c>
      <c r="D65" s="124" t="s">
        <v>222</v>
      </c>
      <c r="E65" s="119">
        <v>285</v>
      </c>
      <c r="F65" s="118" t="s">
        <v>126</v>
      </c>
      <c r="H65" s="120">
        <f>ROUND(E65*G65, 2)</f>
        <v>0</v>
      </c>
      <c r="J65" s="120">
        <f>ROUND(E65*G65, 2)</f>
        <v>0</v>
      </c>
      <c r="K65" s="121">
        <v>3.4000000000000002E-4</v>
      </c>
      <c r="L65" s="121">
        <f>E65*K65</f>
        <v>9.6900000000000014E-2</v>
      </c>
      <c r="O65" s="118">
        <v>20</v>
      </c>
      <c r="P65" s="118" t="s">
        <v>127</v>
      </c>
      <c r="T65" s="122" t="s">
        <v>2</v>
      </c>
      <c r="U65" s="122" t="s">
        <v>2</v>
      </c>
      <c r="V65" s="122" t="s">
        <v>172</v>
      </c>
    </row>
    <row r="66" spans="1:22">
      <c r="A66" s="115">
        <v>38</v>
      </c>
      <c r="B66" s="116" t="s">
        <v>220</v>
      </c>
      <c r="C66" s="117" t="s">
        <v>223</v>
      </c>
      <c r="D66" s="124" t="s">
        <v>224</v>
      </c>
      <c r="E66" s="119">
        <v>285</v>
      </c>
      <c r="F66" s="118" t="s">
        <v>126</v>
      </c>
      <c r="H66" s="120">
        <f>ROUND(E66*G66, 2)</f>
        <v>0</v>
      </c>
      <c r="J66" s="120">
        <f>ROUND(E66*G66, 2)</f>
        <v>0</v>
      </c>
      <c r="K66" s="121">
        <v>3.3E-4</v>
      </c>
      <c r="L66" s="121">
        <f>E66*K66</f>
        <v>9.4049999999999995E-2</v>
      </c>
      <c r="O66" s="118">
        <v>20</v>
      </c>
      <c r="P66" s="118" t="s">
        <v>127</v>
      </c>
      <c r="T66" s="122" t="s">
        <v>2</v>
      </c>
      <c r="U66" s="122" t="s">
        <v>2</v>
      </c>
      <c r="V66" s="122" t="s">
        <v>172</v>
      </c>
    </row>
    <row r="67" spans="1:22">
      <c r="D67" s="135" t="s">
        <v>225</v>
      </c>
      <c r="E67" s="136">
        <f>J67</f>
        <v>0</v>
      </c>
      <c r="H67" s="136">
        <f>SUM(H64:H66)</f>
        <v>0</v>
      </c>
      <c r="I67" s="136">
        <f>SUM(I64:I66)</f>
        <v>0</v>
      </c>
      <c r="J67" s="136">
        <f>SUM(J64:J66)</f>
        <v>0</v>
      </c>
      <c r="L67" s="137">
        <f>SUM(L64:L66)</f>
        <v>0.19095000000000001</v>
      </c>
      <c r="N67" s="138">
        <f>SUM(N64:N66)</f>
        <v>0</v>
      </c>
    </row>
    <row r="69" spans="1:22">
      <c r="D69" s="135" t="s">
        <v>226</v>
      </c>
      <c r="E69" s="138">
        <f>J69</f>
        <v>0</v>
      </c>
      <c r="H69" s="136">
        <f>+H45+H54+H62+H67</f>
        <v>0</v>
      </c>
      <c r="I69" s="136">
        <f>+I45+I54+I62+I67</f>
        <v>0</v>
      </c>
      <c r="J69" s="136">
        <f>+J45+J54+J62+J67</f>
        <v>0</v>
      </c>
      <c r="L69" s="137">
        <f>+L45+L54+L62+L67</f>
        <v>2.4763736000000001</v>
      </c>
      <c r="N69" s="138">
        <f>+N45+N54+N62+N67</f>
        <v>5.4695999999999998</v>
      </c>
    </row>
    <row r="71" spans="1:22">
      <c r="B71" s="134" t="s">
        <v>227</v>
      </c>
    </row>
    <row r="72" spans="1:22">
      <c r="B72" s="117" t="s">
        <v>228</v>
      </c>
    </row>
    <row r="73" spans="1:22" ht="25.5">
      <c r="A73" s="115">
        <v>39</v>
      </c>
      <c r="B73" s="116" t="s">
        <v>229</v>
      </c>
      <c r="C73" s="117" t="s">
        <v>230</v>
      </c>
      <c r="D73" s="124" t="s">
        <v>231</v>
      </c>
      <c r="E73" s="119">
        <v>1</v>
      </c>
      <c r="F73" s="118" t="s">
        <v>232</v>
      </c>
      <c r="H73" s="120">
        <f>ROUND(E73*G73, 2)</f>
        <v>0</v>
      </c>
      <c r="J73" s="120">
        <f>ROUND(E73*G73, 2)</f>
        <v>0</v>
      </c>
      <c r="O73" s="118">
        <v>20</v>
      </c>
      <c r="P73" s="118" t="s">
        <v>127</v>
      </c>
      <c r="T73" s="122" t="s">
        <v>2</v>
      </c>
      <c r="U73" s="122" t="s">
        <v>2</v>
      </c>
      <c r="V73" s="122" t="s">
        <v>109</v>
      </c>
    </row>
    <row r="74" spans="1:22">
      <c r="D74" s="135" t="s">
        <v>233</v>
      </c>
      <c r="E74" s="136">
        <f>J74</f>
        <v>0</v>
      </c>
      <c r="H74" s="136">
        <f>SUM(H71:H73)</f>
        <v>0</v>
      </c>
      <c r="I74" s="136">
        <f>SUM(I71:I73)</f>
        <v>0</v>
      </c>
      <c r="J74" s="136">
        <f>SUM(J71:J73)</f>
        <v>0</v>
      </c>
      <c r="L74" s="137">
        <f>SUM(L71:L73)</f>
        <v>0</v>
      </c>
      <c r="N74" s="138">
        <f>SUM(N71:N73)</f>
        <v>0</v>
      </c>
    </row>
    <row r="76" spans="1:22">
      <c r="D76" s="135" t="s">
        <v>234</v>
      </c>
      <c r="E76" s="138">
        <f>J76</f>
        <v>0</v>
      </c>
      <c r="H76" s="136">
        <f>+H74</f>
        <v>0</v>
      </c>
      <c r="I76" s="136">
        <f>+I74</f>
        <v>0</v>
      </c>
      <c r="J76" s="136">
        <f>+J74</f>
        <v>0</v>
      </c>
      <c r="L76" s="137">
        <f>+L74</f>
        <v>0</v>
      </c>
      <c r="N76" s="138">
        <f>+N74</f>
        <v>0</v>
      </c>
    </row>
    <row r="78" spans="1:22">
      <c r="B78" s="134" t="s">
        <v>235</v>
      </c>
    </row>
    <row r="79" spans="1:22">
      <c r="B79" s="117" t="s">
        <v>235</v>
      </c>
    </row>
    <row r="80" spans="1:22" ht="38.25">
      <c r="A80" s="115">
        <v>40</v>
      </c>
      <c r="B80" s="116" t="s">
        <v>236</v>
      </c>
      <c r="C80" s="117" t="s">
        <v>237</v>
      </c>
      <c r="D80" s="124" t="s">
        <v>245</v>
      </c>
      <c r="E80" s="119">
        <v>1</v>
      </c>
      <c r="F80" s="118" t="s">
        <v>238</v>
      </c>
      <c r="H80" s="120">
        <f>ROUND(E80*G80, 2)</f>
        <v>0</v>
      </c>
      <c r="J80" s="120">
        <f>ROUND(E80*G80, 2)</f>
        <v>0</v>
      </c>
      <c r="O80" s="118">
        <v>20</v>
      </c>
      <c r="P80" s="118" t="s">
        <v>127</v>
      </c>
      <c r="T80" s="122" t="s">
        <v>2</v>
      </c>
      <c r="U80" s="122" t="s">
        <v>2</v>
      </c>
      <c r="V80" s="122" t="s">
        <v>239</v>
      </c>
    </row>
    <row r="81" spans="1:22" ht="25.5">
      <c r="A81" s="115">
        <v>41</v>
      </c>
      <c r="B81" s="116" t="s">
        <v>236</v>
      </c>
      <c r="C81" s="117" t="s">
        <v>240</v>
      </c>
      <c r="D81" s="124" t="s">
        <v>246</v>
      </c>
      <c r="E81" s="119">
        <v>1</v>
      </c>
      <c r="F81" s="118" t="s">
        <v>238</v>
      </c>
      <c r="H81" s="120">
        <f>ROUND(E81*G81, 2)</f>
        <v>0</v>
      </c>
      <c r="J81" s="120">
        <f>ROUND(E81*G81, 2)</f>
        <v>0</v>
      </c>
      <c r="O81" s="118">
        <v>20</v>
      </c>
      <c r="P81" s="118" t="s">
        <v>127</v>
      </c>
      <c r="T81" s="122" t="s">
        <v>2</v>
      </c>
      <c r="U81" s="122" t="s">
        <v>2</v>
      </c>
      <c r="V81" s="122" t="s">
        <v>239</v>
      </c>
    </row>
    <row r="82" spans="1:22">
      <c r="D82" s="135" t="s">
        <v>241</v>
      </c>
      <c r="E82" s="136">
        <f>J82</f>
        <v>0</v>
      </c>
      <c r="H82" s="136">
        <f>SUM(H78:H81)</f>
        <v>0</v>
      </c>
      <c r="I82" s="136">
        <f>SUM(I78:I81)</f>
        <v>0</v>
      </c>
      <c r="J82" s="136">
        <f>SUM(J78:J81)</f>
        <v>0</v>
      </c>
      <c r="L82" s="137">
        <f>SUM(L78:L81)</f>
        <v>0</v>
      </c>
      <c r="N82" s="138">
        <f>SUM(N78:N81)</f>
        <v>0</v>
      </c>
    </row>
    <row r="84" spans="1:22">
      <c r="D84" s="135" t="s">
        <v>241</v>
      </c>
      <c r="E84" s="136">
        <f>J84</f>
        <v>0</v>
      </c>
      <c r="H84" s="136">
        <f>+H82</f>
        <v>0</v>
      </c>
      <c r="I84" s="136">
        <f>+I82</f>
        <v>0</v>
      </c>
      <c r="J84" s="136">
        <f>+J82</f>
        <v>0</v>
      </c>
      <c r="L84" s="137">
        <f>+L82</f>
        <v>0</v>
      </c>
      <c r="N84" s="138">
        <f>+N82</f>
        <v>0</v>
      </c>
    </row>
    <row r="86" spans="1:22">
      <c r="D86" s="139" t="s">
        <v>242</v>
      </c>
      <c r="E86" s="136">
        <f>J86</f>
        <v>0</v>
      </c>
      <c r="H86" s="136">
        <f>+H33+H69+H76+H84</f>
        <v>0</v>
      </c>
      <c r="I86" s="136">
        <f>+I33+I69+I76+I84</f>
        <v>0</v>
      </c>
      <c r="J86" s="136">
        <f>+J33+J69+J76+J84</f>
        <v>0</v>
      </c>
      <c r="L86" s="137">
        <f>+L33+L69+L76+L84</f>
        <v>4.3038286000000001</v>
      </c>
      <c r="N86" s="138">
        <f>+N33+N69+N76+N84</f>
        <v>5.4695999999999998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2016-05-11T04:35:35Z</cp:lastPrinted>
  <dcterms:created xsi:type="dcterms:W3CDTF">1999-04-06T07:39:42Z</dcterms:created>
  <dcterms:modified xsi:type="dcterms:W3CDTF">2016-05-19T08:07:20Z</dcterms:modified>
</cp:coreProperties>
</file>